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zezinskab\Desktop\15_CD_Oswiata_2015\Publikacja\Excel\"/>
    </mc:Choice>
  </mc:AlternateContent>
  <bookViews>
    <workbookView xWindow="-30" yWindow="-45" windowWidth="9360" windowHeight="11970"/>
  </bookViews>
  <sheets>
    <sheet name="Tabl. VIII.1" sheetId="4" r:id="rId1"/>
    <sheet name="Tabl. VIII.2" sheetId="6" r:id="rId2"/>
    <sheet name="Tabl. VIII.3" sheetId="5" r:id="rId3"/>
    <sheet name="Tabl. VIII.4" sheetId="1" r:id="rId4"/>
  </sheets>
  <definedNames>
    <definedName name="_xlnm.Print_Titles" localSheetId="0">'Tabl. VIII.1'!$6:$6</definedName>
    <definedName name="_xlnm.Print_Titles" localSheetId="1">'Tabl. VIII.2'!$3:$6</definedName>
    <definedName name="_xlnm.Print_Titles" localSheetId="2">'Tabl. VIII.3'!$3:$5</definedName>
  </definedNames>
  <calcPr calcId="162913"/>
</workbook>
</file>

<file path=xl/calcChain.xml><?xml version="1.0" encoding="utf-8"?>
<calcChain xmlns="http://schemas.openxmlformats.org/spreadsheetml/2006/main">
  <c r="S85" i="5" l="1"/>
  <c r="S83" i="5"/>
  <c r="R85" i="5"/>
  <c r="R83" i="5"/>
  <c r="P85" i="5"/>
  <c r="P83" i="5"/>
  <c r="O85" i="5"/>
  <c r="O83" i="5"/>
  <c r="M85" i="5"/>
  <c r="M83" i="5"/>
  <c r="L85" i="5"/>
  <c r="L83" i="5"/>
  <c r="J85" i="5"/>
  <c r="J83" i="5"/>
  <c r="I85" i="5"/>
  <c r="I83" i="5"/>
  <c r="G85" i="5"/>
  <c r="G83" i="5"/>
  <c r="F85" i="5"/>
  <c r="F83" i="5"/>
  <c r="D85" i="5"/>
  <c r="D83" i="5"/>
  <c r="C85" i="5"/>
  <c r="C83" i="5"/>
  <c r="B85" i="5"/>
  <c r="B83" i="5"/>
  <c r="K86" i="6"/>
  <c r="K84" i="6"/>
  <c r="H86" i="6"/>
  <c r="H84" i="6"/>
  <c r="C86" i="6"/>
  <c r="C84" i="6"/>
  <c r="B86" i="6"/>
  <c r="B84" i="6"/>
  <c r="R86" i="4"/>
  <c r="R84" i="4"/>
  <c r="Q86" i="4"/>
  <c r="Q84" i="4"/>
  <c r="K86" i="4"/>
  <c r="K84" i="4"/>
  <c r="I86" i="4"/>
  <c r="I84" i="4"/>
  <c r="C86" i="4"/>
  <c r="B86" i="4"/>
  <c r="C84" i="4"/>
  <c r="B84" i="4"/>
</calcChain>
</file>

<file path=xl/sharedStrings.xml><?xml version="1.0" encoding="utf-8"?>
<sst xmlns="http://schemas.openxmlformats.org/spreadsheetml/2006/main" count="638" uniqueCount="154">
  <si>
    <t>Szkoły artystyczne ogólnokształcące dające uprawnienia zawodowe</t>
  </si>
  <si>
    <t>Total</t>
  </si>
  <si>
    <t xml:space="preserve">Pre-primary education establishments </t>
  </si>
  <si>
    <t xml:space="preserve">Kindergartens </t>
  </si>
  <si>
    <t xml:space="preserve">Special kindergartens </t>
  </si>
  <si>
    <t xml:space="preserve">Pre-primary sections of primary schools </t>
  </si>
  <si>
    <t xml:space="preserve">Pre-primary education group </t>
  </si>
  <si>
    <t xml:space="preserve">Pre-primary point </t>
  </si>
  <si>
    <t xml:space="preserve">Primary schools </t>
  </si>
  <si>
    <t xml:space="preserve">For youth </t>
  </si>
  <si>
    <t xml:space="preserve">branch </t>
  </si>
  <si>
    <t xml:space="preserve">arts </t>
  </si>
  <si>
    <t xml:space="preserve">Special </t>
  </si>
  <si>
    <t xml:space="preserve">For adults </t>
  </si>
  <si>
    <t xml:space="preserve">Lower secondary schools </t>
  </si>
  <si>
    <t xml:space="preserve">with special job-training units </t>
  </si>
  <si>
    <t xml:space="preserve">Special   </t>
  </si>
  <si>
    <t xml:space="preserve">For adults  </t>
  </si>
  <si>
    <t xml:space="preserve">Basic vocational schools </t>
  </si>
  <si>
    <t>General upper secondary schools</t>
  </si>
  <si>
    <t xml:space="preserve">Specialized secondary schools </t>
  </si>
  <si>
    <t xml:space="preserve">Upper secondary technical schools </t>
  </si>
  <si>
    <t xml:space="preserve">Post-secondary schools </t>
  </si>
  <si>
    <t xml:space="preserve">Teacher training colleges </t>
  </si>
  <si>
    <t xml:space="preserve">Foreign lang. teacher training colleges </t>
  </si>
  <si>
    <t xml:space="preserve">Colleges of social work </t>
  </si>
  <si>
    <t xml:space="preserve">General art schools </t>
  </si>
  <si>
    <t xml:space="preserve">Special  job-training schools </t>
  </si>
  <si>
    <t xml:space="preserve">Licea ogólnokształcące </t>
  </si>
  <si>
    <t xml:space="preserve">sports and sports masterclass </t>
  </si>
  <si>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</si>
  <si>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</si>
  <si>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</si>
  <si>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</si>
  <si>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</si>
  <si>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</si>
  <si>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</si>
  <si>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</si>
  <si>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</si>
  <si>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</si>
  <si>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</si>
  <si>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</si>
  <si>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</si>
  <si>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Kujawsko-pomorskie</t>
  </si>
  <si>
    <t>Warmińsko-mazurskie</t>
  </si>
  <si>
    <t>Zachodnio-pomorskie</t>
  </si>
  <si>
    <r>
      <t xml:space="preserve">WYSZCZEGÓLNIENIE
</t>
    </r>
    <r>
      <rPr>
        <i/>
        <sz val="9"/>
        <rFont val="Arial Narrow"/>
        <family val="2"/>
        <charset val="238"/>
      </rPr>
      <t>SPECIFICATION</t>
    </r>
  </si>
  <si>
    <t>Razem
Total</t>
  </si>
  <si>
    <r>
      <t>FULL-TIME AND PART-TIME TEACHERS</t>
    </r>
    <r>
      <rPr>
        <i/>
        <vertAlign val="superscript"/>
        <sz val="10"/>
        <rFont val="Arial Narrow"/>
        <family val="2"/>
        <charset val="238"/>
      </rPr>
      <t>1</t>
    </r>
    <r>
      <rPr>
        <i/>
        <sz val="10"/>
        <rFont val="Arial Narrow"/>
        <family val="2"/>
        <charset val="238"/>
      </rPr>
      <t xml:space="preserve"> BY TYPE OF SCHOOL AND VOIVODSHIPS</t>
    </r>
  </si>
  <si>
    <t>1 W przeliczeniu na etaty.</t>
  </si>
  <si>
    <t>1 Expressed in terms of full-time employees.</t>
  </si>
  <si>
    <t xml:space="preserve">sports and sports masterclass  </t>
  </si>
  <si>
    <r>
      <t xml:space="preserve">Organ prowadzący    </t>
    </r>
    <r>
      <rPr>
        <i/>
        <sz val="10"/>
        <color indexed="8"/>
        <rFont val="Arial Narrow"/>
        <family val="2"/>
        <charset val="238"/>
      </rPr>
      <t>School governing authority</t>
    </r>
  </si>
  <si>
    <r>
      <t xml:space="preserve">sektor publiczny    </t>
    </r>
    <r>
      <rPr>
        <i/>
        <sz val="10"/>
        <color indexed="8"/>
        <rFont val="Arial Narrow"/>
        <family val="2"/>
        <charset val="238"/>
      </rPr>
      <t>public sector</t>
    </r>
  </si>
  <si>
    <r>
      <t xml:space="preserve">sektor prywatny    </t>
    </r>
    <r>
      <rPr>
        <i/>
        <sz val="10"/>
        <color indexed="8"/>
        <rFont val="Arial Narrow"/>
        <family val="2"/>
        <charset val="238"/>
      </rPr>
      <t>private sector</t>
    </r>
  </si>
  <si>
    <r>
      <t xml:space="preserve">Nauczyciele
</t>
    </r>
    <r>
      <rPr>
        <i/>
        <sz val="10"/>
        <color indexed="8"/>
        <rFont val="Arial Narrow"/>
        <family val="2"/>
        <charset val="238"/>
      </rPr>
      <t>Teachers</t>
    </r>
  </si>
  <si>
    <r>
      <t xml:space="preserve">jednostki administracji centralnej (rządowej)
</t>
    </r>
    <r>
      <rPr>
        <i/>
        <sz val="10"/>
        <color indexed="8"/>
        <rFont val="Arial Narrow"/>
        <family val="2"/>
        <charset val="238"/>
      </rPr>
      <t>government administration entitties</t>
    </r>
  </si>
  <si>
    <r>
      <t>jednostki samorządu terytorialnego
l</t>
    </r>
    <r>
      <rPr>
        <i/>
        <sz val="10"/>
        <color indexed="8"/>
        <rFont val="Arial Narrow"/>
        <family val="2"/>
        <charset val="238"/>
      </rPr>
      <t>ocal self-governing authority</t>
    </r>
  </si>
  <si>
    <r>
      <t xml:space="preserve">ogółem
</t>
    </r>
    <r>
      <rPr>
        <i/>
        <sz val="10"/>
        <color indexed="8"/>
        <rFont val="Arial Narrow"/>
        <family val="2"/>
        <charset val="238"/>
      </rPr>
      <t>total</t>
    </r>
  </si>
  <si>
    <r>
      <t xml:space="preserve">województwa
</t>
    </r>
    <r>
      <rPr>
        <i/>
        <sz val="10"/>
        <color indexed="8"/>
        <rFont val="Arial Narrow"/>
        <family val="2"/>
        <charset val="238"/>
      </rPr>
      <t>voivodships</t>
    </r>
  </si>
  <si>
    <r>
      <t xml:space="preserve">powiaty
</t>
    </r>
    <r>
      <rPr>
        <i/>
        <sz val="10"/>
        <color indexed="8"/>
        <rFont val="Arial Narrow"/>
        <family val="2"/>
        <charset val="238"/>
      </rPr>
      <t>powiats</t>
    </r>
  </si>
  <si>
    <r>
      <t xml:space="preserve">gminy
</t>
    </r>
    <r>
      <rPr>
        <i/>
        <sz val="10"/>
        <color indexed="8"/>
        <rFont val="Arial Narrow"/>
        <family val="2"/>
        <charset val="238"/>
      </rPr>
      <t>gminas</t>
    </r>
  </si>
  <si>
    <r>
      <t xml:space="preserve">ogółem
</t>
    </r>
    <r>
      <rPr>
        <i/>
        <sz val="10"/>
        <color indexed="8"/>
        <rFont val="Arial Narrow"/>
        <family val="2"/>
        <charset val="238"/>
      </rPr>
      <t>grand total</t>
    </r>
  </si>
  <si>
    <r>
      <t xml:space="preserve">organizacje wyznaniowe
</t>
    </r>
    <r>
      <rPr>
        <i/>
        <sz val="10"/>
        <color indexed="8"/>
        <rFont val="Arial Narrow"/>
        <family val="2"/>
        <charset val="238"/>
      </rPr>
      <t>religious organizations</t>
    </r>
  </si>
  <si>
    <r>
      <t xml:space="preserve">pozostałe
</t>
    </r>
    <r>
      <rPr>
        <i/>
        <sz val="10"/>
        <color indexed="8"/>
        <rFont val="Arial Narrow"/>
        <family val="2"/>
        <charset val="238"/>
      </rPr>
      <t>other</t>
    </r>
  </si>
  <si>
    <r>
      <t xml:space="preserve">WYSZCZEGÓLNIENIE
</t>
    </r>
    <r>
      <rPr>
        <i/>
        <sz val="10"/>
        <rFont val="Arial Narrow"/>
        <family val="2"/>
        <charset val="238"/>
      </rPr>
      <t>SPECIFICATION</t>
    </r>
  </si>
  <si>
    <r>
      <t xml:space="preserve">1 W przeliczeniu na etaty.   </t>
    </r>
    <r>
      <rPr>
        <i/>
        <sz val="8"/>
        <color theme="1"/>
        <rFont val="Arial Narrow"/>
        <family val="2"/>
        <charset val="238"/>
      </rPr>
      <t/>
    </r>
  </si>
  <si>
    <t>1 Expressed in terms of full-time employees.</t>
  </si>
  <si>
    <r>
      <t>Bez stopnia awansu
W</t>
    </r>
    <r>
      <rPr>
        <i/>
        <sz val="10"/>
        <color theme="1"/>
        <rFont val="Arial Narrow"/>
        <family val="2"/>
        <charset val="238"/>
      </rPr>
      <t>ithout a degree of professional promotion</t>
    </r>
  </si>
  <si>
    <r>
      <t xml:space="preserve">w tym kobiety
</t>
    </r>
    <r>
      <rPr>
        <i/>
        <sz val="10"/>
        <color theme="1"/>
        <rFont val="Arial Narrow"/>
        <family val="2"/>
        <charset val="238"/>
      </rPr>
      <t>of which females</t>
    </r>
  </si>
  <si>
    <r>
      <t xml:space="preserve">WYSZCZEGÓLNIENIE
</t>
    </r>
    <r>
      <rPr>
        <i/>
        <sz val="10"/>
        <color theme="1"/>
        <rFont val="Arial Narrow"/>
        <family val="2"/>
        <charset val="238"/>
      </rPr>
      <t>SPECIFICATION</t>
    </r>
  </si>
  <si>
    <r>
      <t xml:space="preserve">Ogółem
</t>
    </r>
    <r>
      <rPr>
        <i/>
        <sz val="10"/>
        <color theme="1"/>
        <rFont val="Arial Narrow"/>
        <family val="2"/>
        <charset val="238"/>
      </rPr>
      <t>Grand total</t>
    </r>
  </si>
  <si>
    <r>
      <t xml:space="preserve">stażysta   </t>
    </r>
    <r>
      <rPr>
        <i/>
        <sz val="10"/>
        <rFont val="Arial Narrow"/>
        <family val="2"/>
        <charset val="238"/>
      </rPr>
      <t>trainee</t>
    </r>
  </si>
  <si>
    <r>
      <t xml:space="preserve">kontraktowy    </t>
    </r>
    <r>
      <rPr>
        <i/>
        <sz val="10"/>
        <rFont val="Arial Narrow"/>
        <family val="2"/>
        <charset val="238"/>
      </rPr>
      <t>contractual</t>
    </r>
  </si>
  <si>
    <r>
      <t xml:space="preserve">mianowany    </t>
    </r>
    <r>
      <rPr>
        <i/>
        <sz val="10"/>
        <rFont val="Arial Narrow"/>
        <family val="2"/>
        <charset val="238"/>
      </rPr>
      <t>appointed</t>
    </r>
  </si>
  <si>
    <r>
      <t xml:space="preserve">dyplomowany    </t>
    </r>
    <r>
      <rPr>
        <i/>
        <sz val="10"/>
        <rFont val="Arial Narrow"/>
        <family val="2"/>
        <charset val="238"/>
      </rPr>
      <t>chartered</t>
    </r>
  </si>
  <si>
    <r>
      <t xml:space="preserve">ogółem
</t>
    </r>
    <r>
      <rPr>
        <i/>
        <sz val="10"/>
        <rFont val="Arial Narrow"/>
        <family val="2"/>
        <charset val="238"/>
      </rPr>
      <t>total</t>
    </r>
  </si>
  <si>
    <r>
      <t xml:space="preserve">miasta
</t>
    </r>
    <r>
      <rPr>
        <i/>
        <sz val="10"/>
        <rFont val="Arial Narrow"/>
        <family val="2"/>
        <charset val="238"/>
      </rPr>
      <t>urban areas</t>
    </r>
  </si>
  <si>
    <r>
      <t xml:space="preserve">wieś
</t>
    </r>
    <r>
      <rPr>
        <i/>
        <sz val="10"/>
        <rFont val="Arial Narrow"/>
        <family val="2"/>
        <charset val="238"/>
      </rPr>
      <t>rural areas</t>
    </r>
  </si>
  <si>
    <t>POLAND</t>
  </si>
  <si>
    <t xml:space="preserve">1 W przeliczeniu na etaty.   </t>
  </si>
  <si>
    <t xml:space="preserve">1 Expressed in terms of full-time employees.   </t>
  </si>
  <si>
    <t xml:space="preserve">Razem </t>
  </si>
  <si>
    <t xml:space="preserve">Placówki wychowania przedszkolnego </t>
  </si>
  <si>
    <t xml:space="preserve">Przedszkola </t>
  </si>
  <si>
    <t xml:space="preserve">Przedszkola specjalne </t>
  </si>
  <si>
    <t xml:space="preserve">Oddziały przedszkolne przy szkołach podstawowych </t>
  </si>
  <si>
    <t xml:space="preserve">Zespół wychowania przedszkolnego </t>
  </si>
  <si>
    <t xml:space="preserve">Punkt przedszkolny </t>
  </si>
  <si>
    <t xml:space="preserve">Szkoły podstawowe </t>
  </si>
  <si>
    <t xml:space="preserve">Dla młodzieży </t>
  </si>
  <si>
    <t xml:space="preserve">sportowe i mistrzostwa sportowego </t>
  </si>
  <si>
    <t xml:space="preserve">filialne </t>
  </si>
  <si>
    <t xml:space="preserve">artystyczne </t>
  </si>
  <si>
    <t xml:space="preserve">Specjalne </t>
  </si>
  <si>
    <t xml:space="preserve">Dla dorosłych </t>
  </si>
  <si>
    <t xml:space="preserve">Gimnazja </t>
  </si>
  <si>
    <t xml:space="preserve">z oddziałami przysposabiającymi do pracy </t>
  </si>
  <si>
    <t xml:space="preserve">Zasadnicze szkoły zawodowe </t>
  </si>
  <si>
    <t xml:space="preserve">Licea profilowane </t>
  </si>
  <si>
    <t xml:space="preserve">Technika </t>
  </si>
  <si>
    <t xml:space="preserve">Technika uzupełniające </t>
  </si>
  <si>
    <t xml:space="preserve">Szkoły policealne </t>
  </si>
  <si>
    <t xml:space="preserve">Kolegia nauczycielskie </t>
  </si>
  <si>
    <t xml:space="preserve">Nauczycielskie kolegia języków obcych </t>
  </si>
  <si>
    <t xml:space="preserve">Kolegia pracowników służb społecznych </t>
  </si>
  <si>
    <t xml:space="preserve">Szkoły artystyczne dające uprawnienia zawodowe </t>
  </si>
  <si>
    <t xml:space="preserve">Szkoły artystyczne niedające uprawnień zawodowych </t>
  </si>
  <si>
    <t xml:space="preserve">Szkoły specjalne przysposabiające do pracy </t>
  </si>
  <si>
    <r>
      <t>TEACHERS</t>
    </r>
    <r>
      <rPr>
        <i/>
        <vertAlign val="superscript"/>
        <sz val="10"/>
        <color theme="1"/>
        <rFont val="Arial Narrow"/>
        <family val="2"/>
        <charset val="238"/>
      </rPr>
      <t>1</t>
    </r>
    <r>
      <rPr>
        <i/>
        <sz val="10"/>
        <color theme="1"/>
        <rFont val="Arial Narrow"/>
        <family val="2"/>
        <charset val="238"/>
      </rPr>
      <t xml:space="preserve">  BY  TYPE  OF  SCHOOLS  AND  SCHOOL  GOVERNING  AUTHORITY </t>
    </r>
  </si>
  <si>
    <r>
      <rPr>
        <sz val="10"/>
        <color theme="1"/>
        <rFont val="Arial Narrow"/>
        <family val="2"/>
        <charset val="238"/>
      </rPr>
      <t xml:space="preserve">w tym: </t>
    </r>
    <r>
      <rPr>
        <i/>
        <sz val="10"/>
        <color theme="1"/>
        <rFont val="Arial Narrow"/>
        <family val="2"/>
        <charset val="238"/>
      </rPr>
      <t xml:space="preserve">   of which:</t>
    </r>
  </si>
  <si>
    <r>
      <rPr>
        <sz val="10"/>
        <color theme="1"/>
        <rFont val="Arial Narrow"/>
        <family val="2"/>
        <charset val="238"/>
      </rPr>
      <t xml:space="preserve">w tym:  </t>
    </r>
    <r>
      <rPr>
        <i/>
        <sz val="10"/>
        <color theme="1"/>
        <rFont val="Arial Narrow"/>
        <family val="2"/>
        <charset val="238"/>
      </rPr>
      <t xml:space="preserve">  of which:</t>
    </r>
  </si>
  <si>
    <t xml:space="preserve">Zespoły wychowania przedszkolnego </t>
  </si>
  <si>
    <t xml:space="preserve">Punkty przedszkolne </t>
  </si>
  <si>
    <t xml:space="preserve">Licea ogólnokształcące  </t>
  </si>
  <si>
    <r>
      <t>FULL-TIME AND PART-TIME TEACHERS</t>
    </r>
    <r>
      <rPr>
        <i/>
        <vertAlign val="superscript"/>
        <sz val="10"/>
        <rFont val="Arial Narrow"/>
        <family val="2"/>
        <charset val="238"/>
      </rPr>
      <t>1</t>
    </r>
    <r>
      <rPr>
        <i/>
        <sz val="10"/>
        <rFont val="Arial Narrow"/>
        <family val="2"/>
        <charset val="238"/>
      </rPr>
      <t xml:space="preserve"> BY TYPE OF SCHOOLS, DEGREE OF PROFESSIONAL PROMOTION IN URBAN AND RURAL AREAS</t>
    </r>
  </si>
  <si>
    <r>
      <t>Ogółem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
</t>
    </r>
    <r>
      <rPr>
        <i/>
        <sz val="10"/>
        <rFont val="Arial Narrow"/>
        <family val="2"/>
        <charset val="238"/>
      </rPr>
      <t>Grand total</t>
    </r>
    <r>
      <rPr>
        <i/>
        <vertAlign val="superscript"/>
        <sz val="10"/>
        <rFont val="Arial Narrow"/>
        <family val="2"/>
        <charset val="238"/>
      </rPr>
      <t>2</t>
    </r>
  </si>
  <si>
    <r>
      <t xml:space="preserve">Stopień awansu zawodowego    </t>
    </r>
    <r>
      <rPr>
        <i/>
        <sz val="10"/>
        <rFont val="Arial Narrow"/>
        <family val="2"/>
        <charset val="238"/>
      </rPr>
      <t>Degree of professional promotion</t>
    </r>
  </si>
  <si>
    <r>
      <t xml:space="preserve">w tym kobiety
</t>
    </r>
    <r>
      <rPr>
        <i/>
        <sz val="10"/>
        <rFont val="Arial Narrow"/>
        <family val="2"/>
        <charset val="238"/>
      </rPr>
      <t>of which females</t>
    </r>
  </si>
  <si>
    <t xml:space="preserve">POLSKA 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</si>
  <si>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</si>
  <si>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</si>
  <si>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</si>
  <si>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</si>
  <si>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</si>
  <si>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</si>
  <si>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</si>
  <si>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</si>
  <si>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</si>
  <si>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</si>
  <si>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</si>
  <si>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</si>
  <si>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</si>
  <si>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</si>
  <si>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</si>
  <si>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</si>
  <si>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r>
      <t xml:space="preserve"> TEACHERS</t>
    </r>
    <r>
      <rPr>
        <i/>
        <vertAlign val="superscript"/>
        <sz val="10"/>
        <color theme="1"/>
        <rFont val="Arial Narrow"/>
        <family val="2"/>
        <charset val="238"/>
      </rPr>
      <t>1</t>
    </r>
    <r>
      <rPr>
        <i/>
        <sz val="10"/>
        <color theme="1"/>
        <rFont val="Arial Narrow"/>
        <family val="2"/>
        <charset val="238"/>
      </rPr>
      <t xml:space="preserve">  BY  VOIVODSHIPS,  DEGREE  OF  PROFESSIONAL  PROMOTION  IN  URBAN  AND  RURAL  AREAS  </t>
    </r>
  </si>
  <si>
    <r>
      <t xml:space="preserve">Stopień awansu zawodowego   </t>
    </r>
    <r>
      <rPr>
        <i/>
        <sz val="10"/>
        <color theme="1"/>
        <rFont val="Arial Narrow"/>
        <family val="2"/>
        <charset val="238"/>
      </rPr>
      <t xml:space="preserve"> Degree of professional promotion</t>
    </r>
  </si>
  <si>
    <t>1  W przeliczeniu na etaty. 2 „Ogółem" razem z nauczycielami bez stopnia awansu zawodowego.</t>
  </si>
  <si>
    <t>1 Expressed in terms of full-time employees. 2 "Grand total" includes teachers without professional promotion degree.</t>
  </si>
  <si>
    <r>
      <rPr>
        <sz val="9"/>
        <color theme="1"/>
        <rFont val="Arial Narrow"/>
        <family val="2"/>
        <charset val="238"/>
      </rPr>
      <t>w tym:</t>
    </r>
    <r>
      <rPr>
        <i/>
        <sz val="9"/>
        <color theme="1"/>
        <rFont val="Arial Narrow"/>
        <family val="2"/>
        <charset val="238"/>
      </rPr>
      <t xml:space="preserve">    of which:</t>
    </r>
  </si>
  <si>
    <t xml:space="preserve">Supplementary upper secondary technical </t>
  </si>
  <si>
    <t xml:space="preserve">Art schools not leading to profess. certific. </t>
  </si>
  <si>
    <t>Art schools not leading to profess. certific.</t>
  </si>
  <si>
    <t>Art schools leading to profess. certific.</t>
  </si>
  <si>
    <t xml:space="preserve">Art schools leading to profess. certific. </t>
  </si>
  <si>
    <t>–</t>
  </si>
  <si>
    <t>DZIAŁ VIII. NAUCZYCIELE</t>
  </si>
  <si>
    <t>CHAPTER VIII. TEACHERS</t>
  </si>
  <si>
    <r>
      <t>TABL. VIII.1. NAUCZYCIELE PEŁNOZATRUDNIENI I NIEPEŁNOZATRUDNIENI</t>
    </r>
    <r>
      <rPr>
        <b/>
        <vertAlign val="superscript"/>
        <sz val="10"/>
        <rFont val="Arial Narrow"/>
        <family val="2"/>
        <charset val="238"/>
      </rPr>
      <t>1</t>
    </r>
    <r>
      <rPr>
        <b/>
        <sz val="10"/>
        <rFont val="Arial Narrow"/>
        <family val="2"/>
        <charset val="238"/>
      </rPr>
      <t xml:space="preserve"> WEDŁUG TYPÓW SZKÓŁ I WOJEWÓDZTW</t>
    </r>
  </si>
  <si>
    <r>
      <t>TABL. VIII.2. NAUCZYCIELE</t>
    </r>
    <r>
      <rPr>
        <b/>
        <vertAlign val="superscript"/>
        <sz val="10"/>
        <color theme="1"/>
        <rFont val="Arial Narrow"/>
        <family val="2"/>
        <charset val="238"/>
      </rPr>
      <t>1</t>
    </r>
    <r>
      <rPr>
        <b/>
        <sz val="10"/>
        <color theme="1"/>
        <rFont val="Arial Narrow"/>
        <family val="2"/>
        <charset val="238"/>
      </rPr>
      <t xml:space="preserve">  WEDŁUG  TYPÓW  SZKÓŁ  I  ORGANU   PROWADZĄCEGO</t>
    </r>
  </si>
  <si>
    <r>
      <t>TABL. VIII.3. NAUCZYCIELE PEŁNOZATRUDNIENI I NIEPEŁNOZTRUDNIENI</t>
    </r>
    <r>
      <rPr>
        <b/>
        <vertAlign val="superscript"/>
        <sz val="10"/>
        <rFont val="Arial Narrow"/>
        <family val="2"/>
        <charset val="238"/>
      </rPr>
      <t>1</t>
    </r>
    <r>
      <rPr>
        <b/>
        <sz val="10"/>
        <rFont val="Arial Narrow"/>
        <family val="2"/>
        <charset val="238"/>
      </rPr>
      <t xml:space="preserve"> WEDŁUG TYPÓW SZKÓŁ, STOPNIA AWANSU ZAWODOWEGO ORAZ W PODZIALE NA MIASTA I WIEŚ</t>
    </r>
  </si>
  <si>
    <r>
      <t>TABL. VIII.4.</t>
    </r>
    <r>
      <rPr>
        <sz val="10"/>
        <color theme="1"/>
        <rFont val="Arial Narrow"/>
        <family val="2"/>
        <charset val="238"/>
      </rPr>
      <t xml:space="preserve"> </t>
    </r>
    <r>
      <rPr>
        <b/>
        <sz val="10"/>
        <color theme="1"/>
        <rFont val="Arial Narrow"/>
        <family val="2"/>
        <charset val="238"/>
      </rPr>
      <t>NAUCZYCIELE</t>
    </r>
    <r>
      <rPr>
        <b/>
        <vertAlign val="superscript"/>
        <sz val="10"/>
        <color theme="1"/>
        <rFont val="Arial Narrow"/>
        <family val="2"/>
        <charset val="238"/>
      </rPr>
      <t>1</t>
    </r>
    <r>
      <rPr>
        <b/>
        <sz val="10"/>
        <color theme="1"/>
        <rFont val="Arial Narrow"/>
        <family val="2"/>
        <charset val="238"/>
      </rPr>
      <t xml:space="preserve">  WEDŁUG  WOJEWÓDZTW,  STOPNIA  AWANSU  ZAWODOWEGO  ORAZ  W  PODZIALE NA  MIASTA  I  WIEŚ </t>
    </r>
  </si>
  <si>
    <r>
      <t xml:space="preserve">stowarzyszenia i inne organizacje społeczne
associations and other </t>
    </r>
    <r>
      <rPr>
        <i/>
        <sz val="10"/>
        <color indexed="8"/>
        <rFont val="Arial Narrow"/>
        <family val="2"/>
        <charset val="238"/>
      </rPr>
      <t xml:space="preserve">social organizations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</si>
</sst>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@*.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i/>
      <vertAlign val="superscript"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i/>
      <sz val="10"/>
      <color indexed="8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i/>
      <vertAlign val="superscript"/>
      <sz val="10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name val="Arial"/>
      <family val="2"/>
      <charset val="238"/>
    </font>
    <font>
      <i/>
      <sz val="11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8" fillId="0" borderId="0">
      <alignment vertical="top"/>
    </xf>
  </cellStyleXfs>
  <cellXfs count="149">
    <xf numFmtId="0" fontId="0" fillId="0" borderId="0" xfId="0"/>
    <xf numFmtId="0" fontId="1" fillId="0" borderId="0" xfId="1"/>
    <xf numFmtId="0" fontId="3" fillId="0" borderId="0" xfId="1" applyFont="1"/>
    <xf numFmtId="0" fontId="4" fillId="0" borderId="0" xfId="1" applyFont="1"/>
    <xf numFmtId="0" fontId="1" fillId="0" borderId="0" xfId="1" applyAlignment="1">
      <alignment horizontal="center" vertical="center" wrapText="1"/>
    </xf>
    <xf numFmtId="0" fontId="2" fillId="0" borderId="0" xfId="1" applyFont="1"/>
    <xf numFmtId="49" fontId="6" fillId="0" borderId="0" xfId="1" applyNumberFormat="1" applyFont="1" applyFill="1"/>
    <xf numFmtId="49" fontId="7" fillId="0" borderId="0" xfId="1" applyNumberFormat="1" applyFont="1" applyFill="1"/>
    <xf numFmtId="0" fontId="7" fillId="0" borderId="0" xfId="1" applyFont="1"/>
    <xf numFmtId="49" fontId="7" fillId="0" borderId="0" xfId="1" applyNumberFormat="1" applyFont="1"/>
    <xf numFmtId="0" fontId="11" fillId="0" borderId="7" xfId="0" applyFont="1" applyBorder="1" applyAlignment="1">
      <alignment vertical="center" wrapText="1"/>
    </xf>
    <xf numFmtId="164" fontId="12" fillId="0" borderId="7" xfId="1" applyNumberFormat="1" applyFont="1" applyFill="1" applyBorder="1"/>
    <xf numFmtId="164" fontId="9" fillId="0" borderId="7" xfId="1" applyNumberFormat="1" applyFont="1" applyFill="1" applyBorder="1" applyAlignment="1">
      <alignment horizontal="left" vertical="center" indent="1"/>
    </xf>
    <xf numFmtId="0" fontId="13" fillId="0" borderId="7" xfId="0" applyFont="1" applyBorder="1" applyAlignment="1">
      <alignment horizontal="left" vertical="center" wrapText="1" indent="1"/>
    </xf>
    <xf numFmtId="0" fontId="13" fillId="0" borderId="7" xfId="0" applyFont="1" applyBorder="1" applyAlignment="1">
      <alignment horizontal="left" vertical="center" wrapText="1" indent="2"/>
    </xf>
    <xf numFmtId="0" fontId="9" fillId="0" borderId="1" xfId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vertical="center" wrapText="1"/>
    </xf>
    <xf numFmtId="49" fontId="9" fillId="0" borderId="5" xfId="1" applyNumberFormat="1" applyFont="1" applyFill="1" applyBorder="1" applyAlignment="1">
      <alignment horizontal="center" vertical="center" wrapText="1"/>
    </xf>
    <xf numFmtId="49" fontId="12" fillId="0" borderId="7" xfId="1" applyNumberFormat="1" applyFont="1" applyFill="1" applyBorder="1"/>
    <xf numFmtId="49" fontId="8" fillId="0" borderId="0" xfId="1" applyNumberFormat="1" applyFont="1" applyFill="1"/>
    <xf numFmtId="0" fontId="13" fillId="0" borderId="7" xfId="0" applyFont="1" applyBorder="1" applyAlignment="1">
      <alignment horizontal="left" vertical="center" wrapText="1" indent="4"/>
    </xf>
    <xf numFmtId="164" fontId="9" fillId="0" borderId="7" xfId="1" applyNumberFormat="1" applyFont="1" applyFill="1" applyBorder="1" applyAlignment="1">
      <alignment horizontal="left" vertical="center" indent="4"/>
    </xf>
    <xf numFmtId="0" fontId="2" fillId="0" borderId="0" xfId="2"/>
    <xf numFmtId="0" fontId="2" fillId="0" borderId="0" xfId="2" applyFont="1"/>
    <xf numFmtId="0" fontId="3" fillId="0" borderId="0" xfId="2" applyFont="1"/>
    <xf numFmtId="49" fontId="7" fillId="0" borderId="0" xfId="2" applyNumberFormat="1" applyFont="1" applyFill="1" applyAlignment="1">
      <alignment horizontal="left" vertical="center"/>
    </xf>
    <xf numFmtId="4" fontId="6" fillId="0" borderId="6" xfId="2" applyNumberFormat="1" applyFont="1" applyBorder="1" applyAlignment="1">
      <alignment horizontal="right" vertical="center"/>
    </xf>
    <xf numFmtId="4" fontId="6" fillId="0" borderId="8" xfId="2" applyNumberFormat="1" applyFont="1" applyBorder="1" applyAlignment="1">
      <alignment horizontal="right" vertical="center"/>
    </xf>
    <xf numFmtId="4" fontId="7" fillId="0" borderId="8" xfId="2" applyNumberFormat="1" applyFont="1" applyBorder="1" applyAlignment="1">
      <alignment horizontal="right" vertical="center"/>
    </xf>
    <xf numFmtId="0" fontId="18" fillId="0" borderId="0" xfId="3">
      <alignment vertical="top"/>
    </xf>
    <xf numFmtId="49" fontId="2" fillId="0" borderId="0" xfId="3" applyNumberFormat="1" applyFont="1" applyFill="1">
      <alignment vertical="top"/>
    </xf>
    <xf numFmtId="0" fontId="20" fillId="0" borderId="0" xfId="3" applyFont="1">
      <alignment vertical="top"/>
    </xf>
    <xf numFmtId="0" fontId="19" fillId="0" borderId="0" xfId="3" applyFont="1">
      <alignment vertical="top"/>
    </xf>
    <xf numFmtId="0" fontId="20" fillId="0" borderId="0" xfId="3" applyFont="1" applyAlignment="1">
      <alignment vertical="center"/>
    </xf>
    <xf numFmtId="0" fontId="21" fillId="0" borderId="0" xfId="3" applyFont="1">
      <alignment vertical="top"/>
    </xf>
    <xf numFmtId="4" fontId="19" fillId="0" borderId="6" xfId="3" applyNumberFormat="1" applyFont="1" applyBorder="1">
      <alignment vertical="top"/>
    </xf>
    <xf numFmtId="4" fontId="19" fillId="0" borderId="11" xfId="3" applyNumberFormat="1" applyFont="1" applyBorder="1">
      <alignment vertical="top"/>
    </xf>
    <xf numFmtId="4" fontId="19" fillId="0" borderId="8" xfId="3" applyNumberFormat="1" applyFont="1" applyBorder="1">
      <alignment vertical="top"/>
    </xf>
    <xf numFmtId="4" fontId="19" fillId="0" borderId="9" xfId="3" applyNumberFormat="1" applyFont="1" applyBorder="1">
      <alignment vertical="top"/>
    </xf>
    <xf numFmtId="4" fontId="20" fillId="0" borderId="8" xfId="3" applyNumberFormat="1" applyFont="1" applyBorder="1">
      <alignment vertical="top"/>
    </xf>
    <xf numFmtId="4" fontId="20" fillId="0" borderId="9" xfId="3" applyNumberFormat="1" applyFont="1" applyBorder="1">
      <alignment vertical="top"/>
    </xf>
    <xf numFmtId="0" fontId="20" fillId="0" borderId="1" xfId="3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/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" fontId="6" fillId="0" borderId="6" xfId="0" applyNumberFormat="1" applyFont="1" applyBorder="1"/>
    <xf numFmtId="4" fontId="6" fillId="0" borderId="11" xfId="0" applyNumberFormat="1" applyFont="1" applyBorder="1"/>
    <xf numFmtId="4" fontId="23" fillId="0" borderId="8" xfId="0" applyNumberFormat="1" applyFont="1" applyBorder="1"/>
    <xf numFmtId="4" fontId="23" fillId="0" borderId="9" xfId="0" applyNumberFormat="1" applyFont="1" applyBorder="1"/>
    <xf numFmtId="4" fontId="6" fillId="0" borderId="8" xfId="0" applyNumberFormat="1" applyFont="1" applyBorder="1"/>
    <xf numFmtId="4" fontId="6" fillId="0" borderId="9" xfId="0" applyNumberFormat="1" applyFont="1" applyBorder="1"/>
    <xf numFmtId="164" fontId="5" fillId="0" borderId="10" xfId="0" applyNumberFormat="1" applyFont="1" applyBorder="1" applyAlignment="1">
      <alignment horizontal="left" vertical="center" wrapText="1"/>
    </xf>
    <xf numFmtId="164" fontId="23" fillId="0" borderId="7" xfId="0" applyNumberFormat="1" applyFont="1" applyBorder="1"/>
    <xf numFmtId="0" fontId="25" fillId="0" borderId="7" xfId="0" applyNumberFormat="1" applyFont="1" applyBorder="1" applyAlignment="1">
      <alignment horizontal="left" vertical="center" wrapText="1"/>
    </xf>
    <xf numFmtId="49" fontId="9" fillId="0" borderId="0" xfId="1" applyNumberFormat="1" applyFont="1" applyFill="1"/>
    <xf numFmtId="49" fontId="14" fillId="0" borderId="0" xfId="1" applyNumberFormat="1" applyFont="1" applyFill="1"/>
    <xf numFmtId="0" fontId="5" fillId="0" borderId="0" xfId="0" applyFont="1" applyAlignment="1">
      <alignment vertical="center"/>
    </xf>
    <xf numFmtId="0" fontId="18" fillId="0" borderId="0" xfId="3" applyFont="1">
      <alignment vertical="top"/>
    </xf>
    <xf numFmtId="164" fontId="6" fillId="0" borderId="7" xfId="2" applyNumberFormat="1" applyFont="1" applyFill="1" applyBorder="1" applyAlignment="1">
      <alignment horizontal="left" vertical="center"/>
    </xf>
    <xf numFmtId="0" fontId="25" fillId="0" borderId="7" xfId="0" applyFont="1" applyBorder="1" applyAlignment="1">
      <alignment horizontal="left" vertical="center" wrapText="1"/>
    </xf>
    <xf numFmtId="164" fontId="7" fillId="0" borderId="7" xfId="2" applyNumberFormat="1" applyFont="1" applyFill="1" applyBorder="1" applyAlignment="1">
      <alignment horizontal="left" vertical="center" indent="1"/>
    </xf>
    <xf numFmtId="0" fontId="24" fillId="0" borderId="7" xfId="0" applyFont="1" applyBorder="1" applyAlignment="1">
      <alignment horizontal="left" vertical="center" wrapText="1" indent="1"/>
    </xf>
    <xf numFmtId="0" fontId="24" fillId="0" borderId="7" xfId="0" applyFont="1" applyBorder="1" applyAlignment="1">
      <alignment horizontal="left" vertical="center" wrapText="1" indent="2"/>
    </xf>
    <xf numFmtId="164" fontId="7" fillId="0" borderId="7" xfId="2" applyNumberFormat="1" applyFont="1" applyFill="1" applyBorder="1" applyAlignment="1">
      <alignment horizontal="left" vertical="center" indent="4"/>
    </xf>
    <xf numFmtId="0" fontId="24" fillId="0" borderId="7" xfId="0" applyFont="1" applyBorder="1" applyAlignment="1">
      <alignment horizontal="left" vertical="center" wrapText="1" indent="4"/>
    </xf>
    <xf numFmtId="164" fontId="7" fillId="0" borderId="7" xfId="1" applyNumberFormat="1" applyFont="1" applyFill="1" applyBorder="1" applyAlignment="1">
      <alignment horizontal="left" vertical="center" indent="4"/>
    </xf>
    <xf numFmtId="164" fontId="7" fillId="0" borderId="7" xfId="1" applyNumberFormat="1" applyFont="1" applyFill="1" applyBorder="1" applyAlignment="1">
      <alignment horizontal="left" vertical="center" indent="1"/>
    </xf>
    <xf numFmtId="49" fontId="6" fillId="0" borderId="7" xfId="2" applyNumberFormat="1" applyFont="1" applyFill="1" applyBorder="1" applyAlignment="1">
      <alignment horizontal="left" vertical="center"/>
    </xf>
    <xf numFmtId="0" fontId="23" fillId="0" borderId="0" xfId="0" applyFont="1" applyAlignment="1">
      <alignment vertical="center"/>
    </xf>
    <xf numFmtId="49" fontId="8" fillId="0" borderId="0" xfId="3" applyNumberFormat="1" applyFont="1" applyFill="1">
      <alignment vertical="top"/>
    </xf>
    <xf numFmtId="49" fontId="6" fillId="0" borderId="0" xfId="2" applyNumberFormat="1" applyFont="1" applyFill="1" applyAlignment="1">
      <alignment horizontal="left" vertical="center"/>
    </xf>
    <xf numFmtId="0" fontId="7" fillId="0" borderId="0" xfId="2" applyFont="1"/>
    <xf numFmtId="0" fontId="7" fillId="0" borderId="0" xfId="2" applyFont="1" applyAlignment="1">
      <alignment vertical="center" wrapText="1"/>
    </xf>
    <xf numFmtId="164" fontId="6" fillId="0" borderId="10" xfId="2" applyNumberFormat="1" applyFont="1" applyFill="1" applyBorder="1" applyAlignment="1">
      <alignment horizontal="left" vertical="center"/>
    </xf>
    <xf numFmtId="49" fontId="8" fillId="0" borderId="0" xfId="2" applyNumberFormat="1" applyFont="1" applyFill="1" applyAlignment="1">
      <alignment horizontal="left" vertical="center"/>
    </xf>
    <xf numFmtId="0" fontId="29" fillId="0" borderId="0" xfId="0" applyFont="1"/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9" fontId="30" fillId="0" borderId="0" xfId="1" applyNumberFormat="1" applyFont="1" applyFill="1"/>
    <xf numFmtId="0" fontId="31" fillId="0" borderId="0" xfId="1" applyFont="1"/>
    <xf numFmtId="49" fontId="31" fillId="0" borderId="0" xfId="1" applyNumberFormat="1" applyFont="1"/>
    <xf numFmtId="0" fontId="32" fillId="0" borderId="0" xfId="1" applyFont="1"/>
    <xf numFmtId="49" fontId="33" fillId="0" borderId="0" xfId="1" applyNumberFormat="1" applyFont="1" applyFill="1"/>
    <xf numFmtId="49" fontId="8" fillId="0" borderId="0" xfId="1" applyNumberFormat="1" applyFont="1" applyFill="1" applyAlignment="1">
      <alignment horizontal="left" indent="7"/>
    </xf>
    <xf numFmtId="0" fontId="24" fillId="0" borderId="0" xfId="0" applyFont="1" applyAlignment="1">
      <alignment horizontal="left" vertical="center" indent="7"/>
    </xf>
    <xf numFmtId="49" fontId="8" fillId="0" borderId="0" xfId="2" applyNumberFormat="1" applyFont="1" applyFill="1" applyAlignment="1">
      <alignment horizontal="left" vertical="center" indent="7"/>
    </xf>
    <xf numFmtId="4" fontId="12" fillId="0" borderId="0" xfId="0" applyNumberFormat="1" applyFont="1" applyBorder="1"/>
    <xf numFmtId="4" fontId="12" fillId="0" borderId="7" xfId="0" applyNumberFormat="1" applyFont="1" applyBorder="1"/>
    <xf numFmtId="4" fontId="12" fillId="0" borderId="8" xfId="0" applyNumberFormat="1" applyFont="1" applyBorder="1"/>
    <xf numFmtId="4" fontId="12" fillId="0" borderId="9" xfId="0" applyNumberFormat="1" applyFont="1" applyBorder="1"/>
    <xf numFmtId="4" fontId="17" fillId="0" borderId="8" xfId="0" applyNumberFormat="1" applyFont="1" applyBorder="1"/>
    <xf numFmtId="4" fontId="17" fillId="0" borderId="9" xfId="0" applyNumberFormat="1" applyFont="1" applyBorder="1"/>
    <xf numFmtId="4" fontId="9" fillId="0" borderId="8" xfId="0" applyNumberFormat="1" applyFont="1" applyBorder="1"/>
    <xf numFmtId="4" fontId="9" fillId="0" borderId="9" xfId="0" applyNumberFormat="1" applyFont="1" applyBorder="1"/>
    <xf numFmtId="4" fontId="2" fillId="0" borderId="8" xfId="2" applyNumberFormat="1" applyBorder="1"/>
    <xf numFmtId="0" fontId="34" fillId="0" borderId="0" xfId="3" applyFont="1">
      <alignment vertical="top"/>
    </xf>
    <xf numFmtId="0" fontId="35" fillId="0" borderId="0" xfId="3" applyFont="1">
      <alignment vertical="top"/>
    </xf>
    <xf numFmtId="4" fontId="12" fillId="0" borderId="6" xfId="0" applyNumberFormat="1" applyFont="1" applyBorder="1"/>
    <xf numFmtId="4" fontId="12" fillId="0" borderId="11" xfId="0" applyNumberFormat="1" applyFont="1" applyBorder="1"/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right"/>
    </xf>
    <xf numFmtId="4" fontId="17" fillId="0" borderId="9" xfId="0" applyNumberFormat="1" applyFont="1" applyBorder="1" applyAlignment="1">
      <alignment horizontal="right"/>
    </xf>
    <xf numFmtId="4" fontId="12" fillId="0" borderId="8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/>
    </xf>
    <xf numFmtId="0" fontId="2" fillId="0" borderId="8" xfId="2" applyBorder="1"/>
    <xf numFmtId="2" fontId="7" fillId="0" borderId="8" xfId="2" applyNumberFormat="1" applyFont="1" applyBorder="1"/>
    <xf numFmtId="2" fontId="7" fillId="0" borderId="0" xfId="2" applyNumberFormat="1" applyFont="1"/>
    <xf numFmtId="2" fontId="6" fillId="0" borderId="8" xfId="2" applyNumberFormat="1" applyFont="1" applyBorder="1"/>
    <xf numFmtId="2" fontId="6" fillId="0" borderId="0" xfId="2" applyNumberFormat="1" applyFont="1"/>
    <xf numFmtId="2" fontId="7" fillId="0" borderId="8" xfId="2" applyNumberFormat="1" applyFont="1" applyBorder="1" applyAlignment="1">
      <alignment horizontal="right"/>
    </xf>
    <xf numFmtId="2" fontId="7" fillId="0" borderId="0" xfId="2" applyNumberFormat="1" applyFont="1" applyAlignment="1">
      <alignment horizontal="right"/>
    </xf>
    <xf numFmtId="2" fontId="6" fillId="0" borderId="0" xfId="2" applyNumberFormat="1" applyFont="1" applyAlignment="1">
      <alignment horizontal="right"/>
    </xf>
    <xf numFmtId="2" fontId="6" fillId="0" borderId="8" xfId="2" applyNumberFormat="1" applyFont="1" applyBorder="1" applyAlignment="1">
      <alignment horizontal="right"/>
    </xf>
    <xf numFmtId="4" fontId="20" fillId="0" borderId="8" xfId="3" applyNumberFormat="1" applyFont="1" applyBorder="1" applyAlignment="1">
      <alignment horizontal="right" vertical="top"/>
    </xf>
    <xf numFmtId="4" fontId="20" fillId="0" borderId="9" xfId="3" applyNumberFormat="1" applyFont="1" applyBorder="1" applyAlignment="1">
      <alignment horizontal="right" vertical="top"/>
    </xf>
    <xf numFmtId="4" fontId="19" fillId="0" borderId="8" xfId="3" applyNumberFormat="1" applyFont="1" applyBorder="1" applyAlignment="1">
      <alignment horizontal="right" vertical="top"/>
    </xf>
    <xf numFmtId="4" fontId="19" fillId="0" borderId="9" xfId="3" applyNumberFormat="1" applyFont="1" applyBorder="1" applyAlignment="1">
      <alignment horizontal="right" vertical="top"/>
    </xf>
    <xf numFmtId="0" fontId="1" fillId="0" borderId="0" xfId="1" applyBorder="1"/>
    <xf numFmtId="4" fontId="6" fillId="0" borderId="8" xfId="2" applyNumberFormat="1" applyFont="1" applyFill="1" applyBorder="1" applyAlignment="1">
      <alignment horizontal="right" vertical="center"/>
    </xf>
    <xf numFmtId="2" fontId="6" fillId="0" borderId="8" xfId="2" applyNumberFormat="1" applyFont="1" applyFill="1" applyBorder="1"/>
    <xf numFmtId="2" fontId="6" fillId="0" borderId="0" xfId="2" applyNumberFormat="1" applyFont="1" applyFill="1"/>
    <xf numFmtId="0" fontId="2" fillId="0" borderId="0" xfId="2" applyFill="1"/>
    <xf numFmtId="0" fontId="20" fillId="0" borderId="1" xfId="3" applyFont="1" applyBorder="1" applyAlignment="1">
      <alignment horizontal="center" vertical="center" wrapText="1"/>
    </xf>
    <xf numFmtId="0" fontId="20" fillId="0" borderId="1" xfId="3" applyFont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 wrapText="1"/>
    </xf>
    <xf numFmtId="0" fontId="20" fillId="0" borderId="2" xfId="3" applyFont="1" applyBorder="1" applyAlignment="1">
      <alignment horizontal="center" vertical="center"/>
    </xf>
    <xf numFmtId="0" fontId="20" fillId="0" borderId="2" xfId="3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wrapText="1"/>
    </xf>
    <xf numFmtId="49" fontId="23" fillId="0" borderId="5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3" fillId="0" borderId="5" xfId="0" applyFont="1" applyBorder="1" applyAlignment="1">
      <alignment horizontal="center" wrapText="1"/>
    </xf>
  </cellXfs>
  <cellStyles count="4">
    <cellStyle name="Normalny" xfId="0" builtinId="0"/>
    <cellStyle name="Normalny 2" xfId="1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7"/>
  <sheetViews>
    <sheetView showGridLines="0" tabSelected="1" zoomScaleNormal="100" workbookViewId="0">
      <selection activeCell="A101" sqref="A101"/>
    </sheetView>
  </sheetViews>
  <sheetFormatPr defaultRowHeight="12.75" x14ac:dyDescent="0.2"/>
  <cols>
    <col min="1" max="1" width="45.7109375" style="7" customWidth="1"/>
    <col min="2" max="2" width="10.42578125" style="8" customWidth="1"/>
    <col min="3" max="18" width="10.42578125" style="9" customWidth="1"/>
    <col min="19" max="16384" width="9.140625" style="1"/>
  </cols>
  <sheetData>
    <row r="1" spans="1:18" s="84" customFormat="1" ht="16.5" x14ac:dyDescent="0.3">
      <c r="A1" s="81" t="s">
        <v>147</v>
      </c>
      <c r="B1" s="82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</row>
    <row r="2" spans="1:18" s="84" customFormat="1" ht="16.5" x14ac:dyDescent="0.3">
      <c r="A2" s="85" t="s">
        <v>148</v>
      </c>
      <c r="B2" s="82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</row>
    <row r="3" spans="1:18" x14ac:dyDescent="0.2">
      <c r="A3" s="21"/>
    </row>
    <row r="4" spans="1:18" ht="15" x14ac:dyDescent="0.2">
      <c r="A4" s="6" t="s">
        <v>149</v>
      </c>
    </row>
    <row r="5" spans="1:18" ht="15" x14ac:dyDescent="0.2">
      <c r="A5" s="86" t="s">
        <v>48</v>
      </c>
    </row>
    <row r="6" spans="1:18" s="4" customFormat="1" ht="27" x14ac:dyDescent="0.25">
      <c r="A6" s="19" t="s">
        <v>46</v>
      </c>
      <c r="B6" s="15" t="s">
        <v>47</v>
      </c>
      <c r="C6" s="17" t="s">
        <v>30</v>
      </c>
      <c r="D6" s="17" t="s">
        <v>43</v>
      </c>
      <c r="E6" s="17" t="s">
        <v>31</v>
      </c>
      <c r="F6" s="17" t="s">
        <v>32</v>
      </c>
      <c r="G6" s="17" t="s">
        <v>33</v>
      </c>
      <c r="H6" s="17" t="s">
        <v>34</v>
      </c>
      <c r="I6" s="17" t="s">
        <v>35</v>
      </c>
      <c r="J6" s="17" t="s">
        <v>36</v>
      </c>
      <c r="K6" s="17" t="s">
        <v>37</v>
      </c>
      <c r="L6" s="17" t="s">
        <v>38</v>
      </c>
      <c r="M6" s="17" t="s">
        <v>39</v>
      </c>
      <c r="N6" s="17" t="s">
        <v>40</v>
      </c>
      <c r="O6" s="17" t="s">
        <v>41</v>
      </c>
      <c r="P6" s="17" t="s">
        <v>44</v>
      </c>
      <c r="Q6" s="17" t="s">
        <v>42</v>
      </c>
      <c r="R6" s="16" t="s">
        <v>45</v>
      </c>
    </row>
    <row r="7" spans="1:18" s="2" customFormat="1" ht="13.5" x14ac:dyDescent="0.25">
      <c r="A7" s="18" t="s">
        <v>82</v>
      </c>
      <c r="B7" s="100">
        <v>492738.65999999986</v>
      </c>
      <c r="C7" s="100">
        <v>33030.769999999997</v>
      </c>
      <c r="D7" s="100">
        <v>26787.279999999995</v>
      </c>
      <c r="E7" s="100">
        <v>29415.41</v>
      </c>
      <c r="F7" s="100">
        <v>12517.560000000001</v>
      </c>
      <c r="G7" s="100">
        <v>30596.090000000004</v>
      </c>
      <c r="H7" s="100">
        <v>45644.799999999996</v>
      </c>
      <c r="I7" s="100">
        <v>71444.509999999995</v>
      </c>
      <c r="J7" s="100">
        <v>12272.71</v>
      </c>
      <c r="K7" s="100">
        <v>29750.82</v>
      </c>
      <c r="L7" s="100">
        <v>15306.07</v>
      </c>
      <c r="M7" s="100">
        <v>30064.19</v>
      </c>
      <c r="N7" s="100">
        <v>55328.869999999995</v>
      </c>
      <c r="O7" s="100">
        <v>16024.39</v>
      </c>
      <c r="P7" s="100">
        <v>18222.400000000001</v>
      </c>
      <c r="Q7" s="100">
        <v>45976.989999999983</v>
      </c>
      <c r="R7" s="101">
        <v>20355.8</v>
      </c>
    </row>
    <row r="8" spans="1:18" ht="13.5" x14ac:dyDescent="0.25">
      <c r="A8" s="10" t="s">
        <v>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2"/>
    </row>
    <row r="9" spans="1:18" ht="13.5" x14ac:dyDescent="0.25">
      <c r="A9" s="11" t="s">
        <v>83</v>
      </c>
      <c r="B9" s="91">
        <v>90419.76</v>
      </c>
      <c r="C9" s="91">
        <v>6370.01</v>
      </c>
      <c r="D9" s="91">
        <v>4295.66</v>
      </c>
      <c r="E9" s="91">
        <v>4832.25</v>
      </c>
      <c r="F9" s="91">
        <v>2207.8000000000002</v>
      </c>
      <c r="G9" s="91">
        <v>5661.19</v>
      </c>
      <c r="H9" s="91">
        <v>8388</v>
      </c>
      <c r="I9" s="91">
        <v>15333.14</v>
      </c>
      <c r="J9" s="91">
        <v>2208.5300000000002</v>
      </c>
      <c r="K9" s="91">
        <v>4673.68</v>
      </c>
      <c r="L9" s="91">
        <v>2684.16</v>
      </c>
      <c r="M9" s="91">
        <v>5210.6899999999996</v>
      </c>
      <c r="N9" s="91">
        <v>10828.51</v>
      </c>
      <c r="O9" s="91">
        <v>2361.75</v>
      </c>
      <c r="P9" s="91">
        <v>2933.94</v>
      </c>
      <c r="Q9" s="91">
        <v>8826.7000000000007</v>
      </c>
      <c r="R9" s="92">
        <v>3603.75</v>
      </c>
    </row>
    <row r="10" spans="1:18" ht="13.5" x14ac:dyDescent="0.25">
      <c r="A10" s="10" t="s">
        <v>2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2"/>
    </row>
    <row r="11" spans="1:18" ht="13.5" x14ac:dyDescent="0.25">
      <c r="A11" s="12" t="s">
        <v>84</v>
      </c>
      <c r="B11" s="93">
        <v>71024.490000000005</v>
      </c>
      <c r="C11" s="93">
        <v>5049.47</v>
      </c>
      <c r="D11" s="93">
        <v>3214.73</v>
      </c>
      <c r="E11" s="93">
        <v>3378.33</v>
      </c>
      <c r="F11" s="93">
        <v>1826.47</v>
      </c>
      <c r="G11" s="93">
        <v>4451.57</v>
      </c>
      <c r="H11" s="93">
        <v>6622.86</v>
      </c>
      <c r="I11" s="93">
        <v>11981.47</v>
      </c>
      <c r="J11" s="93">
        <v>1957.96</v>
      </c>
      <c r="K11" s="93">
        <v>3331.96</v>
      </c>
      <c r="L11" s="93">
        <v>1956.35</v>
      </c>
      <c r="M11" s="93">
        <v>3680.24</v>
      </c>
      <c r="N11" s="93">
        <v>9777.6</v>
      </c>
      <c r="O11" s="93">
        <v>1555.02</v>
      </c>
      <c r="P11" s="93">
        <v>2179.33</v>
      </c>
      <c r="Q11" s="93">
        <v>7356.92</v>
      </c>
      <c r="R11" s="94">
        <v>2704.21</v>
      </c>
    </row>
    <row r="12" spans="1:18" ht="13.5" x14ac:dyDescent="0.25">
      <c r="A12" s="13" t="s">
        <v>3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4"/>
    </row>
    <row r="13" spans="1:18" s="2" customFormat="1" ht="13.5" x14ac:dyDescent="0.25">
      <c r="A13" s="12" t="s">
        <v>85</v>
      </c>
      <c r="B13" s="93">
        <v>1213.7500000000002</v>
      </c>
      <c r="C13" s="93">
        <v>62.8</v>
      </c>
      <c r="D13" s="93">
        <v>42.79</v>
      </c>
      <c r="E13" s="93">
        <v>112.79</v>
      </c>
      <c r="F13" s="93">
        <v>29.1</v>
      </c>
      <c r="G13" s="93">
        <v>121.94</v>
      </c>
      <c r="H13" s="93">
        <v>131.47</v>
      </c>
      <c r="I13" s="93">
        <v>197</v>
      </c>
      <c r="J13" s="93">
        <v>25.89</v>
      </c>
      <c r="K13" s="93">
        <v>29.13</v>
      </c>
      <c r="L13" s="93">
        <v>31.69</v>
      </c>
      <c r="M13" s="93">
        <v>107.37</v>
      </c>
      <c r="N13" s="93">
        <v>82.67</v>
      </c>
      <c r="O13" s="93">
        <v>32.82</v>
      </c>
      <c r="P13" s="93">
        <v>83.45</v>
      </c>
      <c r="Q13" s="93">
        <v>64.64</v>
      </c>
      <c r="R13" s="94">
        <v>58.2</v>
      </c>
    </row>
    <row r="14" spans="1:18" ht="13.5" x14ac:dyDescent="0.25">
      <c r="A14" s="13" t="s">
        <v>4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4"/>
    </row>
    <row r="15" spans="1:18" ht="13.5" x14ac:dyDescent="0.25">
      <c r="A15" s="12" t="s">
        <v>86</v>
      </c>
      <c r="B15" s="93">
        <v>15060.800000000007</v>
      </c>
      <c r="C15" s="93">
        <v>917.06</v>
      </c>
      <c r="D15" s="93">
        <v>918.9</v>
      </c>
      <c r="E15" s="93">
        <v>1192.6300000000001</v>
      </c>
      <c r="F15" s="93">
        <v>294.39</v>
      </c>
      <c r="G15" s="93">
        <v>933.96</v>
      </c>
      <c r="H15" s="93">
        <v>1453.34</v>
      </c>
      <c r="I15" s="93">
        <v>2489.8000000000002</v>
      </c>
      <c r="J15" s="93">
        <v>187.53</v>
      </c>
      <c r="K15" s="93">
        <v>1113.51</v>
      </c>
      <c r="L15" s="93">
        <v>537.04</v>
      </c>
      <c r="M15" s="93">
        <v>1094.3399999999999</v>
      </c>
      <c r="N15" s="93">
        <v>846.44</v>
      </c>
      <c r="O15" s="93">
        <v>579.19000000000005</v>
      </c>
      <c r="P15" s="93">
        <v>590.03</v>
      </c>
      <c r="Q15" s="93">
        <v>1240.28</v>
      </c>
      <c r="R15" s="94">
        <v>672.36</v>
      </c>
    </row>
    <row r="16" spans="1:18" ht="13.5" x14ac:dyDescent="0.25">
      <c r="A16" s="13" t="s">
        <v>5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4"/>
    </row>
    <row r="17" spans="1:18" ht="13.5" x14ac:dyDescent="0.25">
      <c r="A17" s="12" t="s">
        <v>87</v>
      </c>
      <c r="B17" s="93">
        <v>100.63</v>
      </c>
      <c r="C17" s="93">
        <v>8.94</v>
      </c>
      <c r="D17" s="93">
        <v>1.86</v>
      </c>
      <c r="E17" s="93">
        <v>6.2</v>
      </c>
      <c r="F17" s="93">
        <v>2.78</v>
      </c>
      <c r="G17" s="93">
        <v>6.23</v>
      </c>
      <c r="H17" s="93">
        <v>5</v>
      </c>
      <c r="I17" s="93">
        <v>18.190000000000001</v>
      </c>
      <c r="J17" s="104" t="s">
        <v>146</v>
      </c>
      <c r="K17" s="93">
        <v>5.87</v>
      </c>
      <c r="L17" s="93">
        <v>12.68</v>
      </c>
      <c r="M17" s="93">
        <v>8.0500000000000007</v>
      </c>
      <c r="N17" s="93">
        <v>5.05</v>
      </c>
      <c r="O17" s="93">
        <v>1.1200000000000001</v>
      </c>
      <c r="P17" s="93">
        <v>9.19</v>
      </c>
      <c r="Q17" s="93">
        <v>9.4700000000000006</v>
      </c>
      <c r="R17" s="105" t="s">
        <v>146</v>
      </c>
    </row>
    <row r="18" spans="1:18" ht="13.5" x14ac:dyDescent="0.25">
      <c r="A18" s="13" t="s">
        <v>6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4"/>
    </row>
    <row r="19" spans="1:18" ht="13.5" x14ac:dyDescent="0.25">
      <c r="A19" s="12" t="s">
        <v>88</v>
      </c>
      <c r="B19" s="93">
        <v>3020.09</v>
      </c>
      <c r="C19" s="93">
        <v>331.74</v>
      </c>
      <c r="D19" s="93">
        <v>117.38</v>
      </c>
      <c r="E19" s="93">
        <v>142.30000000000001</v>
      </c>
      <c r="F19" s="93">
        <v>55.06</v>
      </c>
      <c r="G19" s="93">
        <v>147.49</v>
      </c>
      <c r="H19" s="93">
        <v>175.33</v>
      </c>
      <c r="I19" s="93">
        <v>646.67999999999995</v>
      </c>
      <c r="J19" s="93">
        <v>37.15</v>
      </c>
      <c r="K19" s="93">
        <v>193.21</v>
      </c>
      <c r="L19" s="93">
        <v>146.4</v>
      </c>
      <c r="M19" s="93">
        <v>320.69</v>
      </c>
      <c r="N19" s="93">
        <v>116.75</v>
      </c>
      <c r="O19" s="93">
        <v>193.6</v>
      </c>
      <c r="P19" s="93">
        <v>71.94</v>
      </c>
      <c r="Q19" s="93">
        <v>155.38999999999999</v>
      </c>
      <c r="R19" s="94">
        <v>168.98</v>
      </c>
    </row>
    <row r="20" spans="1:18" s="2" customFormat="1" ht="13.5" x14ac:dyDescent="0.25">
      <c r="A20" s="13" t="s">
        <v>7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4"/>
    </row>
    <row r="21" spans="1:18" ht="13.5" x14ac:dyDescent="0.25">
      <c r="A21" s="11" t="s">
        <v>89</v>
      </c>
      <c r="B21" s="91">
        <v>180362.59</v>
      </c>
      <c r="C21" s="91">
        <v>11801.78</v>
      </c>
      <c r="D21" s="91">
        <v>9915.24</v>
      </c>
      <c r="E21" s="91">
        <v>10941.01</v>
      </c>
      <c r="F21" s="91">
        <v>4550.04</v>
      </c>
      <c r="G21" s="91">
        <v>11050.78</v>
      </c>
      <c r="H21" s="91">
        <v>16754.59</v>
      </c>
      <c r="I21" s="91">
        <v>26221.89</v>
      </c>
      <c r="J21" s="91">
        <v>4573.4399999999996</v>
      </c>
      <c r="K21" s="91">
        <v>11028.66</v>
      </c>
      <c r="L21" s="91">
        <v>5468.43</v>
      </c>
      <c r="M21" s="91">
        <v>11375.3</v>
      </c>
      <c r="N21" s="91">
        <v>19354.38</v>
      </c>
      <c r="O21" s="91">
        <v>6055.58</v>
      </c>
      <c r="P21" s="91">
        <v>6803.31</v>
      </c>
      <c r="Q21" s="91">
        <v>17070.900000000001</v>
      </c>
      <c r="R21" s="92">
        <v>7397.26</v>
      </c>
    </row>
    <row r="22" spans="1:18" ht="13.5" x14ac:dyDescent="0.25">
      <c r="A22" s="10" t="s">
        <v>8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2"/>
    </row>
    <row r="23" spans="1:18" ht="13.5" x14ac:dyDescent="0.25">
      <c r="A23" s="12" t="s">
        <v>90</v>
      </c>
      <c r="B23" s="93">
        <v>171511.68999999997</v>
      </c>
      <c r="C23" s="93">
        <v>11160.86</v>
      </c>
      <c r="D23" s="93">
        <v>9340.58</v>
      </c>
      <c r="E23" s="93">
        <v>10466.57</v>
      </c>
      <c r="F23" s="93">
        <v>4313.0600000000004</v>
      </c>
      <c r="G23" s="93">
        <v>10420.790000000001</v>
      </c>
      <c r="H23" s="93">
        <v>16133.09</v>
      </c>
      <c r="I23" s="93">
        <v>24964.51</v>
      </c>
      <c r="J23" s="93">
        <v>4331.34</v>
      </c>
      <c r="K23" s="93">
        <v>10669.26</v>
      </c>
      <c r="L23" s="93">
        <v>5210.07</v>
      </c>
      <c r="M23" s="93">
        <v>10847.61</v>
      </c>
      <c r="N23" s="93">
        <v>18160.47</v>
      </c>
      <c r="O23" s="93">
        <v>5796.01</v>
      </c>
      <c r="P23" s="93">
        <v>6410.23</v>
      </c>
      <c r="Q23" s="93">
        <v>16211.89</v>
      </c>
      <c r="R23" s="94">
        <v>7075.35</v>
      </c>
    </row>
    <row r="24" spans="1:18" ht="13.5" x14ac:dyDescent="0.25">
      <c r="A24" s="13" t="s">
        <v>9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4"/>
    </row>
    <row r="25" spans="1:18" ht="13.5" x14ac:dyDescent="0.25">
      <c r="A25" s="14" t="s">
        <v>140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4"/>
    </row>
    <row r="26" spans="1:18" ht="13.5" x14ac:dyDescent="0.25">
      <c r="A26" s="23" t="s">
        <v>91</v>
      </c>
      <c r="B26" s="93">
        <v>862.1400000000001</v>
      </c>
      <c r="C26" s="93">
        <v>31.15</v>
      </c>
      <c r="D26" s="93">
        <v>33.92</v>
      </c>
      <c r="E26" s="93">
        <v>37.36</v>
      </c>
      <c r="F26" s="104" t="s">
        <v>146</v>
      </c>
      <c r="G26" s="93">
        <v>24.97</v>
      </c>
      <c r="H26" s="104" t="s">
        <v>146</v>
      </c>
      <c r="I26" s="93">
        <v>85.19</v>
      </c>
      <c r="J26" s="104" t="s">
        <v>146</v>
      </c>
      <c r="K26" s="93">
        <v>52.13</v>
      </c>
      <c r="L26" s="104" t="s">
        <v>146</v>
      </c>
      <c r="M26" s="93">
        <v>73.02</v>
      </c>
      <c r="N26" s="93">
        <v>298.51</v>
      </c>
      <c r="O26" s="104" t="s">
        <v>146</v>
      </c>
      <c r="P26" s="93">
        <v>56.94</v>
      </c>
      <c r="Q26" s="93">
        <v>138.75</v>
      </c>
      <c r="R26" s="94">
        <v>30.2</v>
      </c>
    </row>
    <row r="27" spans="1:18" ht="13.5" x14ac:dyDescent="0.25">
      <c r="A27" s="22" t="s">
        <v>29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4"/>
    </row>
    <row r="28" spans="1:18" s="2" customFormat="1" ht="13.5" x14ac:dyDescent="0.25">
      <c r="A28" s="23" t="s">
        <v>92</v>
      </c>
      <c r="B28" s="93">
        <v>1275.48</v>
      </c>
      <c r="C28" s="93">
        <v>57.5</v>
      </c>
      <c r="D28" s="93">
        <v>53.07</v>
      </c>
      <c r="E28" s="93">
        <v>102.36</v>
      </c>
      <c r="F28" s="93">
        <v>65.52</v>
      </c>
      <c r="G28" s="93">
        <v>84.5</v>
      </c>
      <c r="H28" s="93">
        <v>79.3</v>
      </c>
      <c r="I28" s="93">
        <v>138.19999999999999</v>
      </c>
      <c r="J28" s="93">
        <v>57.76</v>
      </c>
      <c r="K28" s="93">
        <v>104.3</v>
      </c>
      <c r="L28" s="93">
        <v>30.17</v>
      </c>
      <c r="M28" s="93">
        <v>31</v>
      </c>
      <c r="N28" s="93">
        <v>48.8</v>
      </c>
      <c r="O28" s="93">
        <v>101.81</v>
      </c>
      <c r="P28" s="93">
        <v>82.1</v>
      </c>
      <c r="Q28" s="93">
        <v>126.63</v>
      </c>
      <c r="R28" s="94">
        <v>112.46</v>
      </c>
    </row>
    <row r="29" spans="1:18" ht="13.5" x14ac:dyDescent="0.25">
      <c r="A29" s="22" t="s">
        <v>10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4"/>
    </row>
    <row r="30" spans="1:18" ht="13.5" x14ac:dyDescent="0.25">
      <c r="A30" s="23" t="s">
        <v>93</v>
      </c>
      <c r="B30" s="93">
        <v>1678.87</v>
      </c>
      <c r="C30" s="93">
        <v>158.55000000000001</v>
      </c>
      <c r="D30" s="93">
        <v>130.86000000000001</v>
      </c>
      <c r="E30" s="93">
        <v>52.12</v>
      </c>
      <c r="F30" s="93">
        <v>11.06</v>
      </c>
      <c r="G30" s="93">
        <v>87.33</v>
      </c>
      <c r="H30" s="93">
        <v>213.75</v>
      </c>
      <c r="I30" s="93">
        <v>298.06</v>
      </c>
      <c r="J30" s="104" t="s">
        <v>146</v>
      </c>
      <c r="K30" s="93">
        <v>93.25</v>
      </c>
      <c r="L30" s="93">
        <v>1.66</v>
      </c>
      <c r="M30" s="93">
        <v>43.84</v>
      </c>
      <c r="N30" s="93">
        <v>197.53</v>
      </c>
      <c r="O30" s="93">
        <v>23.35</v>
      </c>
      <c r="P30" s="93">
        <v>56.86</v>
      </c>
      <c r="Q30" s="93">
        <v>173.44</v>
      </c>
      <c r="R30" s="94">
        <v>137.21</v>
      </c>
    </row>
    <row r="31" spans="1:18" ht="13.5" x14ac:dyDescent="0.25">
      <c r="A31" s="22" t="s">
        <v>11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4"/>
    </row>
    <row r="32" spans="1:18" s="2" customFormat="1" ht="13.5" x14ac:dyDescent="0.25">
      <c r="A32" s="12" t="s">
        <v>94</v>
      </c>
      <c r="B32" s="93">
        <v>8847.98</v>
      </c>
      <c r="C32" s="93">
        <v>640.91999999999996</v>
      </c>
      <c r="D32" s="93">
        <v>573.48</v>
      </c>
      <c r="E32" s="93">
        <v>474.44</v>
      </c>
      <c r="F32" s="93">
        <v>236.98</v>
      </c>
      <c r="G32" s="93">
        <v>629.99</v>
      </c>
      <c r="H32" s="93">
        <v>621.5</v>
      </c>
      <c r="I32" s="93">
        <v>1257.3800000000001</v>
      </c>
      <c r="J32" s="93">
        <v>242.1</v>
      </c>
      <c r="K32" s="93">
        <v>359.4</v>
      </c>
      <c r="L32" s="93">
        <v>258.36</v>
      </c>
      <c r="M32" s="93">
        <v>526.75</v>
      </c>
      <c r="N32" s="93">
        <v>1193.1099999999999</v>
      </c>
      <c r="O32" s="93">
        <v>259.57</v>
      </c>
      <c r="P32" s="93">
        <v>393.08</v>
      </c>
      <c r="Q32" s="93">
        <v>859.01</v>
      </c>
      <c r="R32" s="94">
        <v>321.91000000000003</v>
      </c>
    </row>
    <row r="33" spans="1:18" ht="13.5" x14ac:dyDescent="0.25">
      <c r="A33" s="13" t="s">
        <v>12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4"/>
    </row>
    <row r="34" spans="1:18" ht="13.5" x14ac:dyDescent="0.25">
      <c r="A34" s="12" t="s">
        <v>95</v>
      </c>
      <c r="B34" s="93">
        <v>2.92</v>
      </c>
      <c r="C34" s="104" t="s">
        <v>146</v>
      </c>
      <c r="D34" s="93">
        <v>1.18</v>
      </c>
      <c r="E34" s="104" t="s">
        <v>146</v>
      </c>
      <c r="F34" s="104" t="s">
        <v>146</v>
      </c>
      <c r="G34" s="104" t="s">
        <v>146</v>
      </c>
      <c r="H34" s="104" t="s">
        <v>146</v>
      </c>
      <c r="I34" s="104" t="s">
        <v>146</v>
      </c>
      <c r="J34" s="104" t="s">
        <v>146</v>
      </c>
      <c r="K34" s="104" t="s">
        <v>146</v>
      </c>
      <c r="L34" s="104" t="s">
        <v>146</v>
      </c>
      <c r="M34" s="93">
        <v>0.94</v>
      </c>
      <c r="N34" s="93">
        <v>0.8</v>
      </c>
      <c r="O34" s="104" t="s">
        <v>146</v>
      </c>
      <c r="P34" s="104" t="s">
        <v>146</v>
      </c>
      <c r="Q34" s="104" t="s">
        <v>146</v>
      </c>
      <c r="R34" s="105" t="s">
        <v>146</v>
      </c>
    </row>
    <row r="35" spans="1:18" s="2" customFormat="1" ht="13.5" x14ac:dyDescent="0.25">
      <c r="A35" s="13" t="s">
        <v>13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4"/>
    </row>
    <row r="36" spans="1:18" s="2" customFormat="1" ht="13.5" x14ac:dyDescent="0.25">
      <c r="A36" s="11" t="s">
        <v>96</v>
      </c>
      <c r="B36" s="91">
        <v>100736.05</v>
      </c>
      <c r="C36" s="91">
        <v>6767.28</v>
      </c>
      <c r="D36" s="91">
        <v>5746.94</v>
      </c>
      <c r="E36" s="91">
        <v>5951.92</v>
      </c>
      <c r="F36" s="91">
        <v>2629.27</v>
      </c>
      <c r="G36" s="91">
        <v>6118.56</v>
      </c>
      <c r="H36" s="91">
        <v>9210.48</v>
      </c>
      <c r="I36" s="91">
        <v>13863.55</v>
      </c>
      <c r="J36" s="91">
        <v>2465.4899999999998</v>
      </c>
      <c r="K36" s="91">
        <v>6213.59</v>
      </c>
      <c r="L36" s="91">
        <v>3087.15</v>
      </c>
      <c r="M36" s="91">
        <v>6265.91</v>
      </c>
      <c r="N36" s="91">
        <v>11146.96</v>
      </c>
      <c r="O36" s="91">
        <v>3392.65</v>
      </c>
      <c r="P36" s="91">
        <v>3886.83</v>
      </c>
      <c r="Q36" s="91">
        <v>9661.7099999999991</v>
      </c>
      <c r="R36" s="92">
        <v>4327.76</v>
      </c>
    </row>
    <row r="37" spans="1:18" s="2" customFormat="1" ht="13.5" x14ac:dyDescent="0.25">
      <c r="A37" s="10" t="s">
        <v>14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2"/>
    </row>
    <row r="38" spans="1:18" s="3" customFormat="1" ht="13.5" x14ac:dyDescent="0.25">
      <c r="A38" s="12" t="s">
        <v>90</v>
      </c>
      <c r="B38" s="93">
        <v>93538.400000000009</v>
      </c>
      <c r="C38" s="93">
        <v>6131.41</v>
      </c>
      <c r="D38" s="93">
        <v>5246.19</v>
      </c>
      <c r="E38" s="93">
        <v>5625.06</v>
      </c>
      <c r="F38" s="93">
        <v>2416.04</v>
      </c>
      <c r="G38" s="93">
        <v>5709.75</v>
      </c>
      <c r="H38" s="93">
        <v>8697.7199999999993</v>
      </c>
      <c r="I38" s="93">
        <v>12869.87</v>
      </c>
      <c r="J38" s="93">
        <v>2261.87</v>
      </c>
      <c r="K38" s="93">
        <v>5913.39</v>
      </c>
      <c r="L38" s="93">
        <v>2944.91</v>
      </c>
      <c r="M38" s="93">
        <v>5838.77</v>
      </c>
      <c r="N38" s="93">
        <v>10259.780000000001</v>
      </c>
      <c r="O38" s="93">
        <v>3163.12</v>
      </c>
      <c r="P38" s="93">
        <v>3565.35</v>
      </c>
      <c r="Q38" s="93">
        <v>8949.4599999999991</v>
      </c>
      <c r="R38" s="94">
        <v>3945.71</v>
      </c>
    </row>
    <row r="39" spans="1:18" s="2" customFormat="1" ht="13.5" x14ac:dyDescent="0.25">
      <c r="A39" s="13" t="s">
        <v>9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4"/>
    </row>
    <row r="40" spans="1:18" s="2" customFormat="1" ht="13.5" x14ac:dyDescent="0.25">
      <c r="A40" s="14" t="s">
        <v>140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4"/>
    </row>
    <row r="41" spans="1:18" ht="13.5" x14ac:dyDescent="0.25">
      <c r="A41" s="23" t="s">
        <v>91</v>
      </c>
      <c r="B41" s="93">
        <v>955.5</v>
      </c>
      <c r="C41" s="93">
        <v>85.34</v>
      </c>
      <c r="D41" s="93">
        <v>79.069999999999993</v>
      </c>
      <c r="E41" s="93">
        <v>34.83</v>
      </c>
      <c r="F41" s="104" t="s">
        <v>146</v>
      </c>
      <c r="G41" s="93">
        <v>52.29</v>
      </c>
      <c r="H41" s="93">
        <v>37.67</v>
      </c>
      <c r="I41" s="93">
        <v>112.87</v>
      </c>
      <c r="J41" s="104" t="s">
        <v>146</v>
      </c>
      <c r="K41" s="93">
        <v>62.74</v>
      </c>
      <c r="L41" s="93">
        <v>20.71</v>
      </c>
      <c r="M41" s="93">
        <v>85.31</v>
      </c>
      <c r="N41" s="93">
        <v>168.65</v>
      </c>
      <c r="O41" s="104" t="s">
        <v>146</v>
      </c>
      <c r="P41" s="93">
        <v>14.25</v>
      </c>
      <c r="Q41" s="93">
        <v>172.31</v>
      </c>
      <c r="R41" s="94">
        <v>29.46</v>
      </c>
    </row>
    <row r="42" spans="1:18" ht="13.5" x14ac:dyDescent="0.25">
      <c r="A42" s="22" t="s">
        <v>51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4"/>
    </row>
    <row r="43" spans="1:18" ht="13.5" x14ac:dyDescent="0.25">
      <c r="A43" s="23" t="s">
        <v>97</v>
      </c>
      <c r="B43" s="93">
        <v>869.88</v>
      </c>
      <c r="C43" s="93">
        <v>36.96</v>
      </c>
      <c r="D43" s="93">
        <v>59.1</v>
      </c>
      <c r="E43" s="93">
        <v>45.59</v>
      </c>
      <c r="F43" s="93">
        <v>50.89</v>
      </c>
      <c r="G43" s="93">
        <v>20.14</v>
      </c>
      <c r="H43" s="93">
        <v>24.02</v>
      </c>
      <c r="I43" s="93">
        <v>60.48</v>
      </c>
      <c r="J43" s="93">
        <v>40.07</v>
      </c>
      <c r="K43" s="104" t="s">
        <v>146</v>
      </c>
      <c r="L43" s="93">
        <v>44.29</v>
      </c>
      <c r="M43" s="93">
        <v>107.38</v>
      </c>
      <c r="N43" s="93">
        <v>80.400000000000006</v>
      </c>
      <c r="O43" s="93">
        <v>24.01</v>
      </c>
      <c r="P43" s="93">
        <v>38.54</v>
      </c>
      <c r="Q43" s="93">
        <v>208.84</v>
      </c>
      <c r="R43" s="94">
        <v>29.17</v>
      </c>
    </row>
    <row r="44" spans="1:18" s="2" customFormat="1" ht="13.5" x14ac:dyDescent="0.25">
      <c r="A44" s="22" t="s">
        <v>15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4"/>
    </row>
    <row r="45" spans="1:18" ht="13.5" x14ac:dyDescent="0.25">
      <c r="A45" s="12" t="s">
        <v>94</v>
      </c>
      <c r="B45" s="93">
        <v>6683.69</v>
      </c>
      <c r="C45" s="93">
        <v>581.96</v>
      </c>
      <c r="D45" s="93">
        <v>455.34</v>
      </c>
      <c r="E45" s="93">
        <v>315.85000000000002</v>
      </c>
      <c r="F45" s="93">
        <v>197.38</v>
      </c>
      <c r="G45" s="93">
        <v>388.84</v>
      </c>
      <c r="H45" s="93">
        <v>500.9</v>
      </c>
      <c r="I45" s="93">
        <v>951.76</v>
      </c>
      <c r="J45" s="93">
        <v>155.76</v>
      </c>
      <c r="K45" s="93">
        <v>284.33</v>
      </c>
      <c r="L45" s="93">
        <v>140.71</v>
      </c>
      <c r="M45" s="93">
        <v>405.09</v>
      </c>
      <c r="N45" s="93">
        <v>804.26</v>
      </c>
      <c r="O45" s="93">
        <v>226.04</v>
      </c>
      <c r="P45" s="93">
        <v>279.07</v>
      </c>
      <c r="Q45" s="93">
        <v>673.91</v>
      </c>
      <c r="R45" s="94">
        <v>322.49</v>
      </c>
    </row>
    <row r="46" spans="1:18" ht="13.5" x14ac:dyDescent="0.25">
      <c r="A46" s="13" t="s">
        <v>16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4"/>
    </row>
    <row r="47" spans="1:18" ht="13.5" x14ac:dyDescent="0.25">
      <c r="A47" s="12" t="s">
        <v>95</v>
      </c>
      <c r="B47" s="93">
        <v>513.96</v>
      </c>
      <c r="C47" s="93">
        <v>53.91</v>
      </c>
      <c r="D47" s="93">
        <v>45.41</v>
      </c>
      <c r="E47" s="93">
        <v>11.01</v>
      </c>
      <c r="F47" s="93">
        <v>15.85</v>
      </c>
      <c r="G47" s="93">
        <v>19.97</v>
      </c>
      <c r="H47" s="93">
        <v>11.86</v>
      </c>
      <c r="I47" s="93">
        <v>41.92</v>
      </c>
      <c r="J47" s="93">
        <v>47.86</v>
      </c>
      <c r="K47" s="93">
        <v>15.87</v>
      </c>
      <c r="L47" s="93">
        <v>1.53</v>
      </c>
      <c r="M47" s="93">
        <v>22.05</v>
      </c>
      <c r="N47" s="93">
        <v>82.92</v>
      </c>
      <c r="O47" s="93">
        <v>3.49</v>
      </c>
      <c r="P47" s="93">
        <v>42.41</v>
      </c>
      <c r="Q47" s="93">
        <v>38.340000000000003</v>
      </c>
      <c r="R47" s="94">
        <v>59.56</v>
      </c>
    </row>
    <row r="48" spans="1:18" s="2" customFormat="1" ht="13.5" x14ac:dyDescent="0.25">
      <c r="A48" s="13" t="s">
        <v>17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4"/>
    </row>
    <row r="49" spans="1:18" ht="13.5" x14ac:dyDescent="0.25">
      <c r="A49" s="11" t="s">
        <v>98</v>
      </c>
      <c r="B49" s="91">
        <v>12847.66</v>
      </c>
      <c r="C49" s="91">
        <v>841.33</v>
      </c>
      <c r="D49" s="91">
        <v>971.7</v>
      </c>
      <c r="E49" s="91">
        <v>729.8</v>
      </c>
      <c r="F49" s="91">
        <v>373.2</v>
      </c>
      <c r="G49" s="91">
        <v>757.72</v>
      </c>
      <c r="H49" s="91">
        <v>1242.25</v>
      </c>
      <c r="I49" s="91">
        <v>1246.49</v>
      </c>
      <c r="J49" s="91">
        <v>323.26</v>
      </c>
      <c r="K49" s="91">
        <v>804.91</v>
      </c>
      <c r="L49" s="91">
        <v>296.64999999999998</v>
      </c>
      <c r="M49" s="91">
        <v>784.78</v>
      </c>
      <c r="N49" s="91">
        <v>1516.41</v>
      </c>
      <c r="O49" s="91">
        <v>452.56</v>
      </c>
      <c r="P49" s="91">
        <v>597.34</v>
      </c>
      <c r="Q49" s="91">
        <v>1312.95</v>
      </c>
      <c r="R49" s="92">
        <v>596.30999999999995</v>
      </c>
    </row>
    <row r="50" spans="1:18" ht="13.5" x14ac:dyDescent="0.25">
      <c r="A50" s="10" t="s">
        <v>18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2"/>
    </row>
    <row r="51" spans="1:18" ht="13.5" x14ac:dyDescent="0.25">
      <c r="A51" s="12" t="s">
        <v>90</v>
      </c>
      <c r="B51" s="93">
        <v>10343.82</v>
      </c>
      <c r="C51" s="93">
        <v>640.64</v>
      </c>
      <c r="D51" s="93">
        <v>711.06</v>
      </c>
      <c r="E51" s="93">
        <v>585.09</v>
      </c>
      <c r="F51" s="93">
        <v>312.41000000000003</v>
      </c>
      <c r="G51" s="93">
        <v>594.61</v>
      </c>
      <c r="H51" s="93">
        <v>1039.29</v>
      </c>
      <c r="I51" s="93">
        <v>959.82</v>
      </c>
      <c r="J51" s="93">
        <v>268.08</v>
      </c>
      <c r="K51" s="93">
        <v>684.11</v>
      </c>
      <c r="L51" s="93">
        <v>263.58</v>
      </c>
      <c r="M51" s="93">
        <v>635.61</v>
      </c>
      <c r="N51" s="93">
        <v>1188.75</v>
      </c>
      <c r="O51" s="93">
        <v>357.86</v>
      </c>
      <c r="P51" s="93">
        <v>502.56</v>
      </c>
      <c r="Q51" s="93">
        <v>1129.0999999999999</v>
      </c>
      <c r="R51" s="94">
        <v>471.25</v>
      </c>
    </row>
    <row r="52" spans="1:18" s="2" customFormat="1" ht="13.5" x14ac:dyDescent="0.25">
      <c r="A52" s="13" t="s">
        <v>9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4"/>
    </row>
    <row r="53" spans="1:18" ht="13.5" x14ac:dyDescent="0.25">
      <c r="A53" s="12" t="s">
        <v>94</v>
      </c>
      <c r="B53" s="93">
        <v>2480.0099999999998</v>
      </c>
      <c r="C53" s="93">
        <v>196.35</v>
      </c>
      <c r="D53" s="93">
        <v>255.24</v>
      </c>
      <c r="E53" s="93">
        <v>141.68</v>
      </c>
      <c r="F53" s="93">
        <v>60.79</v>
      </c>
      <c r="G53" s="93">
        <v>161.83000000000001</v>
      </c>
      <c r="H53" s="93">
        <v>202.52</v>
      </c>
      <c r="I53" s="93">
        <v>286.67</v>
      </c>
      <c r="J53" s="93">
        <v>55.18</v>
      </c>
      <c r="K53" s="93">
        <v>119.69</v>
      </c>
      <c r="L53" s="93">
        <v>33.07</v>
      </c>
      <c r="M53" s="93">
        <v>149.16999999999999</v>
      </c>
      <c r="N53" s="93">
        <v>324.52</v>
      </c>
      <c r="O53" s="93">
        <v>94.7</v>
      </c>
      <c r="P53" s="93">
        <v>94.78</v>
      </c>
      <c r="Q53" s="93">
        <v>183.85</v>
      </c>
      <c r="R53" s="94">
        <v>119.97</v>
      </c>
    </row>
    <row r="54" spans="1:18" ht="13.5" x14ac:dyDescent="0.25">
      <c r="A54" s="13" t="s">
        <v>12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4"/>
    </row>
    <row r="55" spans="1:18" ht="13.5" x14ac:dyDescent="0.25">
      <c r="A55" s="12" t="s">
        <v>95</v>
      </c>
      <c r="B55" s="93">
        <v>23.83</v>
      </c>
      <c r="C55" s="93">
        <v>4.34</v>
      </c>
      <c r="D55" s="93">
        <v>5.4</v>
      </c>
      <c r="E55" s="93">
        <v>3.03</v>
      </c>
      <c r="F55" s="104" t="s">
        <v>146</v>
      </c>
      <c r="G55" s="93">
        <v>1.28</v>
      </c>
      <c r="H55" s="93">
        <v>0.44</v>
      </c>
      <c r="I55" s="104" t="s">
        <v>146</v>
      </c>
      <c r="J55" s="104" t="s">
        <v>146</v>
      </c>
      <c r="K55" s="93">
        <v>1.1100000000000001</v>
      </c>
      <c r="L55" s="104" t="s">
        <v>146</v>
      </c>
      <c r="M55" s="104" t="s">
        <v>146</v>
      </c>
      <c r="N55" s="93">
        <v>3.14</v>
      </c>
      <c r="O55" s="104" t="s">
        <v>146</v>
      </c>
      <c r="P55" s="104" t="s">
        <v>146</v>
      </c>
      <c r="Q55" s="104" t="s">
        <v>146</v>
      </c>
      <c r="R55" s="94">
        <v>5.09</v>
      </c>
    </row>
    <row r="56" spans="1:18" s="2" customFormat="1" ht="13.5" x14ac:dyDescent="0.25">
      <c r="A56" s="13" t="s">
        <v>13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4"/>
    </row>
    <row r="57" spans="1:18" ht="13.5" x14ac:dyDescent="0.25">
      <c r="A57" s="11" t="s">
        <v>28</v>
      </c>
      <c r="B57" s="91">
        <v>42449.56</v>
      </c>
      <c r="C57" s="91">
        <v>2834.32</v>
      </c>
      <c r="D57" s="91">
        <v>2192.61</v>
      </c>
      <c r="E57" s="91">
        <v>2784.46</v>
      </c>
      <c r="F57" s="91">
        <v>984.96</v>
      </c>
      <c r="G57" s="91">
        <v>2859.85</v>
      </c>
      <c r="H57" s="91">
        <v>3565.45</v>
      </c>
      <c r="I57" s="91">
        <v>6910.9199999999992</v>
      </c>
      <c r="J57" s="91">
        <v>946.86999999999989</v>
      </c>
      <c r="K57" s="91">
        <v>2498.2199999999998</v>
      </c>
      <c r="L57" s="91">
        <v>1472.3999999999999</v>
      </c>
      <c r="M57" s="91">
        <v>2636.4100000000003</v>
      </c>
      <c r="N57" s="91">
        <v>4442.8600000000006</v>
      </c>
      <c r="O57" s="91">
        <v>1438.7199999999998</v>
      </c>
      <c r="P57" s="91">
        <v>1506.88</v>
      </c>
      <c r="Q57" s="91">
        <v>3578.4500000000003</v>
      </c>
      <c r="R57" s="92">
        <v>1796.1799999999998</v>
      </c>
    </row>
    <row r="58" spans="1:18" ht="13.5" x14ac:dyDescent="0.25">
      <c r="A58" s="10" t="s">
        <v>19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92"/>
    </row>
    <row r="59" spans="1:18" ht="13.5" x14ac:dyDescent="0.25">
      <c r="A59" s="12" t="s">
        <v>90</v>
      </c>
      <c r="B59" s="93">
        <v>38714.829999999994</v>
      </c>
      <c r="C59" s="93">
        <v>2479.4299999999998</v>
      </c>
      <c r="D59" s="93">
        <v>1937.02</v>
      </c>
      <c r="E59" s="93">
        <v>2605.34</v>
      </c>
      <c r="F59" s="93">
        <v>911.46</v>
      </c>
      <c r="G59" s="93">
        <v>2607.62</v>
      </c>
      <c r="H59" s="93">
        <v>3331.26</v>
      </c>
      <c r="I59" s="93">
        <v>6372.3899999999994</v>
      </c>
      <c r="J59" s="93">
        <v>812.68</v>
      </c>
      <c r="K59" s="93">
        <v>2358.4499999999998</v>
      </c>
      <c r="L59" s="93">
        <v>1383.07</v>
      </c>
      <c r="M59" s="93">
        <v>2353.4300000000003</v>
      </c>
      <c r="N59" s="93">
        <v>4048.05</v>
      </c>
      <c r="O59" s="93">
        <v>1335.6</v>
      </c>
      <c r="P59" s="93">
        <v>1363.38</v>
      </c>
      <c r="Q59" s="93">
        <v>3231.13</v>
      </c>
      <c r="R59" s="94">
        <v>1584.52</v>
      </c>
    </row>
    <row r="60" spans="1:18" s="2" customFormat="1" ht="13.5" x14ac:dyDescent="0.25">
      <c r="A60" s="13" t="s">
        <v>9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4"/>
    </row>
    <row r="61" spans="1:18" s="2" customFormat="1" ht="13.5" x14ac:dyDescent="0.25">
      <c r="A61" s="14" t="s">
        <v>140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4"/>
    </row>
    <row r="62" spans="1:18" s="2" customFormat="1" ht="13.5" x14ac:dyDescent="0.25">
      <c r="A62" s="23" t="s">
        <v>91</v>
      </c>
      <c r="B62" s="93">
        <v>747.74</v>
      </c>
      <c r="C62" s="93">
        <v>90.22</v>
      </c>
      <c r="D62" s="93">
        <v>36.270000000000003</v>
      </c>
      <c r="E62" s="104" t="s">
        <v>146</v>
      </c>
      <c r="F62" s="104" t="s">
        <v>146</v>
      </c>
      <c r="G62" s="93">
        <v>51</v>
      </c>
      <c r="H62" s="93">
        <v>34.630000000000003</v>
      </c>
      <c r="I62" s="93">
        <v>102.99</v>
      </c>
      <c r="J62" s="93">
        <v>1.39</v>
      </c>
      <c r="K62" s="93">
        <v>111.00999999999999</v>
      </c>
      <c r="L62" s="93">
        <v>42.480000000000004</v>
      </c>
      <c r="M62" s="93">
        <v>58.9</v>
      </c>
      <c r="N62" s="93">
        <v>107.61</v>
      </c>
      <c r="O62" s="104" t="s">
        <v>146</v>
      </c>
      <c r="P62" s="93">
        <v>7</v>
      </c>
      <c r="Q62" s="93">
        <v>52.31</v>
      </c>
      <c r="R62" s="94">
        <v>51.93</v>
      </c>
    </row>
    <row r="63" spans="1:18" s="2" customFormat="1" ht="13.5" x14ac:dyDescent="0.25">
      <c r="A63" s="22" t="s">
        <v>29</v>
      </c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4"/>
    </row>
    <row r="64" spans="1:18" s="2" customFormat="1" ht="13.5" x14ac:dyDescent="0.25">
      <c r="A64" s="12" t="s">
        <v>94</v>
      </c>
      <c r="B64" s="93">
        <v>401.07000000000005</v>
      </c>
      <c r="C64" s="93">
        <v>34.03</v>
      </c>
      <c r="D64" s="93">
        <v>32.39</v>
      </c>
      <c r="E64" s="93">
        <v>9.98</v>
      </c>
      <c r="F64" s="104" t="s">
        <v>146</v>
      </c>
      <c r="G64" s="93">
        <v>13.94</v>
      </c>
      <c r="H64" s="93">
        <v>39.450000000000003</v>
      </c>
      <c r="I64" s="93">
        <v>102.44</v>
      </c>
      <c r="J64" s="93">
        <v>2.14</v>
      </c>
      <c r="K64" s="93">
        <v>8.59</v>
      </c>
      <c r="L64" s="93">
        <v>9.83</v>
      </c>
      <c r="M64" s="93">
        <v>23.75</v>
      </c>
      <c r="N64" s="93">
        <v>38.26</v>
      </c>
      <c r="O64" s="93">
        <v>9.6199999999999992</v>
      </c>
      <c r="P64" s="93">
        <v>6.62</v>
      </c>
      <c r="Q64" s="93">
        <v>47.42</v>
      </c>
      <c r="R64" s="94">
        <v>22.61</v>
      </c>
    </row>
    <row r="65" spans="1:18" s="2" customFormat="1" ht="13.5" x14ac:dyDescent="0.25">
      <c r="A65" s="13" t="s">
        <v>12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4"/>
    </row>
    <row r="66" spans="1:18" s="5" customFormat="1" ht="13.5" x14ac:dyDescent="0.25">
      <c r="A66" s="12" t="s">
        <v>95</v>
      </c>
      <c r="B66" s="95">
        <v>3333.6600000000003</v>
      </c>
      <c r="C66" s="95">
        <v>320.86</v>
      </c>
      <c r="D66" s="95">
        <v>223.2</v>
      </c>
      <c r="E66" s="95">
        <v>169.14</v>
      </c>
      <c r="F66" s="95">
        <v>73.5</v>
      </c>
      <c r="G66" s="95">
        <v>238.29</v>
      </c>
      <c r="H66" s="95">
        <v>194.74</v>
      </c>
      <c r="I66" s="95">
        <v>436.09</v>
      </c>
      <c r="J66" s="95">
        <v>132.05000000000001</v>
      </c>
      <c r="K66" s="95">
        <v>131.18</v>
      </c>
      <c r="L66" s="95">
        <v>79.5</v>
      </c>
      <c r="M66" s="95">
        <v>259.23</v>
      </c>
      <c r="N66" s="95">
        <v>356.55</v>
      </c>
      <c r="O66" s="95">
        <v>93.5</v>
      </c>
      <c r="P66" s="95">
        <v>136.88</v>
      </c>
      <c r="Q66" s="95">
        <v>299.89999999999998</v>
      </c>
      <c r="R66" s="96">
        <v>189.05</v>
      </c>
    </row>
    <row r="67" spans="1:18" ht="13.5" x14ac:dyDescent="0.25">
      <c r="A67" s="13" t="s">
        <v>13</v>
      </c>
      <c r="B67" s="95"/>
      <c r="C67" s="95"/>
      <c r="D67" s="95"/>
      <c r="E67" s="95"/>
      <c r="F67" s="9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6"/>
    </row>
    <row r="68" spans="1:18" ht="13.5" x14ac:dyDescent="0.25">
      <c r="A68" s="11" t="s">
        <v>99</v>
      </c>
      <c r="B68" s="91">
        <v>14.5</v>
      </c>
      <c r="C68" s="106" t="s">
        <v>146</v>
      </c>
      <c r="D68" s="91">
        <v>1.1399999999999999</v>
      </c>
      <c r="E68" s="106" t="s">
        <v>146</v>
      </c>
      <c r="F68" s="106" t="s">
        <v>146</v>
      </c>
      <c r="G68" s="106" t="s">
        <v>146</v>
      </c>
      <c r="H68" s="106" t="s">
        <v>146</v>
      </c>
      <c r="I68" s="91">
        <v>11.2</v>
      </c>
      <c r="J68" s="91">
        <v>0.8</v>
      </c>
      <c r="K68" s="106" t="s">
        <v>146</v>
      </c>
      <c r="L68" s="106" t="s">
        <v>146</v>
      </c>
      <c r="M68" s="106" t="s">
        <v>146</v>
      </c>
      <c r="N68" s="91">
        <v>0.46</v>
      </c>
      <c r="O68" s="91">
        <v>0.45</v>
      </c>
      <c r="P68" s="106" t="s">
        <v>146</v>
      </c>
      <c r="Q68" s="91">
        <v>0.03</v>
      </c>
      <c r="R68" s="92">
        <v>0.42</v>
      </c>
    </row>
    <row r="69" spans="1:18" s="2" customFormat="1" ht="13.5" x14ac:dyDescent="0.25">
      <c r="A69" s="10" t="s">
        <v>20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2"/>
    </row>
    <row r="70" spans="1:18" ht="13.5" x14ac:dyDescent="0.25">
      <c r="A70" s="12" t="s">
        <v>95</v>
      </c>
      <c r="B70" s="93">
        <v>14.5</v>
      </c>
      <c r="C70" s="104" t="s">
        <v>146</v>
      </c>
      <c r="D70" s="93">
        <v>1.1399999999999999</v>
      </c>
      <c r="E70" s="104" t="s">
        <v>146</v>
      </c>
      <c r="F70" s="104" t="s">
        <v>146</v>
      </c>
      <c r="G70" s="104" t="s">
        <v>146</v>
      </c>
      <c r="H70" s="104" t="s">
        <v>146</v>
      </c>
      <c r="I70" s="93">
        <v>11.2</v>
      </c>
      <c r="J70" s="93">
        <v>0.8</v>
      </c>
      <c r="K70" s="104" t="s">
        <v>146</v>
      </c>
      <c r="L70" s="104" t="s">
        <v>146</v>
      </c>
      <c r="M70" s="104" t="s">
        <v>146</v>
      </c>
      <c r="N70" s="93">
        <v>0.46</v>
      </c>
      <c r="O70" s="93">
        <v>0.45</v>
      </c>
      <c r="P70" s="104" t="s">
        <v>146</v>
      </c>
      <c r="Q70" s="93">
        <v>0.03</v>
      </c>
      <c r="R70" s="94">
        <v>0.42</v>
      </c>
    </row>
    <row r="71" spans="1:18" ht="13.5" x14ac:dyDescent="0.25">
      <c r="A71" s="13" t="s">
        <v>13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4"/>
    </row>
    <row r="72" spans="1:18" ht="13.5" x14ac:dyDescent="0.25">
      <c r="A72" s="11" t="s">
        <v>100</v>
      </c>
      <c r="B72" s="91">
        <v>43249.29</v>
      </c>
      <c r="C72" s="91">
        <v>2924.31</v>
      </c>
      <c r="D72" s="91">
        <v>2525.8000000000002</v>
      </c>
      <c r="E72" s="91">
        <v>2746.89</v>
      </c>
      <c r="F72" s="91">
        <v>1218.8699999999999</v>
      </c>
      <c r="G72" s="91">
        <v>2673.65</v>
      </c>
      <c r="H72" s="91">
        <v>4083.74</v>
      </c>
      <c r="I72" s="91">
        <v>5065.51</v>
      </c>
      <c r="J72" s="91">
        <v>1165.6300000000001</v>
      </c>
      <c r="K72" s="91">
        <v>2909.38</v>
      </c>
      <c r="L72" s="91">
        <v>1474.69</v>
      </c>
      <c r="M72" s="91">
        <v>2445.4</v>
      </c>
      <c r="N72" s="91">
        <v>5187.13</v>
      </c>
      <c r="O72" s="91">
        <v>1662.84</v>
      </c>
      <c r="P72" s="91">
        <v>1676.68</v>
      </c>
      <c r="Q72" s="91">
        <v>3764.84</v>
      </c>
      <c r="R72" s="92">
        <v>1723.93</v>
      </c>
    </row>
    <row r="73" spans="1:18" ht="13.5" x14ac:dyDescent="0.25">
      <c r="A73" s="10" t="s">
        <v>21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2"/>
    </row>
    <row r="74" spans="1:18" ht="13.5" x14ac:dyDescent="0.25">
      <c r="A74" s="12" t="s">
        <v>90</v>
      </c>
      <c r="B74" s="93">
        <v>42939.3</v>
      </c>
      <c r="C74" s="93">
        <v>2905.89</v>
      </c>
      <c r="D74" s="93">
        <v>2509.1999999999998</v>
      </c>
      <c r="E74" s="93">
        <v>2724.35</v>
      </c>
      <c r="F74" s="93">
        <v>1215.3499999999999</v>
      </c>
      <c r="G74" s="93">
        <v>2649.57</v>
      </c>
      <c r="H74" s="93">
        <v>4035.57</v>
      </c>
      <c r="I74" s="93">
        <v>5021.8500000000004</v>
      </c>
      <c r="J74" s="93">
        <v>1164.6400000000001</v>
      </c>
      <c r="K74" s="93">
        <v>2897.61</v>
      </c>
      <c r="L74" s="93">
        <v>1470.68</v>
      </c>
      <c r="M74" s="93">
        <v>2435.04</v>
      </c>
      <c r="N74" s="93">
        <v>5124.76</v>
      </c>
      <c r="O74" s="93">
        <v>1645.43</v>
      </c>
      <c r="P74" s="93">
        <v>1673.03</v>
      </c>
      <c r="Q74" s="93">
        <v>3745.05</v>
      </c>
      <c r="R74" s="94">
        <v>1721.28</v>
      </c>
    </row>
    <row r="75" spans="1:18" ht="13.5" x14ac:dyDescent="0.25">
      <c r="A75" s="13" t="s">
        <v>9</v>
      </c>
      <c r="B75" s="93"/>
      <c r="C75" s="93"/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4"/>
    </row>
    <row r="76" spans="1:18" ht="13.5" x14ac:dyDescent="0.25">
      <c r="A76" s="12" t="s">
        <v>94</v>
      </c>
      <c r="B76" s="93">
        <v>230.16000000000003</v>
      </c>
      <c r="C76" s="93">
        <v>15.21</v>
      </c>
      <c r="D76" s="93">
        <v>14.43</v>
      </c>
      <c r="E76" s="93">
        <v>21.3</v>
      </c>
      <c r="F76" s="104" t="s">
        <v>146</v>
      </c>
      <c r="G76" s="93">
        <v>12.78</v>
      </c>
      <c r="H76" s="93">
        <v>45.64</v>
      </c>
      <c r="I76" s="93">
        <v>29.16</v>
      </c>
      <c r="J76" s="104" t="s">
        <v>146</v>
      </c>
      <c r="K76" s="93">
        <v>10.84</v>
      </c>
      <c r="L76" s="104" t="s">
        <v>146</v>
      </c>
      <c r="M76" s="93">
        <v>10.36</v>
      </c>
      <c r="N76" s="93">
        <v>35.22</v>
      </c>
      <c r="O76" s="93">
        <v>16.420000000000002</v>
      </c>
      <c r="P76" s="93">
        <v>3.65</v>
      </c>
      <c r="Q76" s="93">
        <v>13.25</v>
      </c>
      <c r="R76" s="94">
        <v>1.9</v>
      </c>
    </row>
    <row r="77" spans="1:18" ht="13.5" x14ac:dyDescent="0.25">
      <c r="A77" s="13" t="s">
        <v>12</v>
      </c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4"/>
    </row>
    <row r="78" spans="1:18" ht="13.5" x14ac:dyDescent="0.25">
      <c r="A78" s="12" t="s">
        <v>95</v>
      </c>
      <c r="B78" s="93">
        <v>79.83</v>
      </c>
      <c r="C78" s="93">
        <v>3.21</v>
      </c>
      <c r="D78" s="93">
        <v>2.17</v>
      </c>
      <c r="E78" s="93">
        <v>1.24</v>
      </c>
      <c r="F78" s="93">
        <v>3.52</v>
      </c>
      <c r="G78" s="93">
        <v>11.3</v>
      </c>
      <c r="H78" s="93">
        <v>2.5299999999999998</v>
      </c>
      <c r="I78" s="93">
        <v>14.5</v>
      </c>
      <c r="J78" s="93">
        <v>0.99</v>
      </c>
      <c r="K78" s="93">
        <v>0.93</v>
      </c>
      <c r="L78" s="93">
        <v>4.01</v>
      </c>
      <c r="M78" s="104" t="s">
        <v>146</v>
      </c>
      <c r="N78" s="93">
        <v>27.15</v>
      </c>
      <c r="O78" s="93">
        <v>0.99</v>
      </c>
      <c r="P78" s="104" t="s">
        <v>146</v>
      </c>
      <c r="Q78" s="93">
        <v>6.54</v>
      </c>
      <c r="R78" s="94">
        <v>0.75</v>
      </c>
    </row>
    <row r="79" spans="1:18" ht="13.5" x14ac:dyDescent="0.25">
      <c r="A79" s="13" t="s">
        <v>13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4"/>
    </row>
    <row r="80" spans="1:18" ht="13.5" x14ac:dyDescent="0.25">
      <c r="A80" s="11" t="s">
        <v>101</v>
      </c>
      <c r="B80" s="91">
        <v>385.97999999999996</v>
      </c>
      <c r="C80" s="91">
        <v>12.1</v>
      </c>
      <c r="D80" s="91">
        <v>26.27</v>
      </c>
      <c r="E80" s="91">
        <v>27.65</v>
      </c>
      <c r="F80" s="91">
        <v>3.12</v>
      </c>
      <c r="G80" s="91">
        <v>29.83</v>
      </c>
      <c r="H80" s="91">
        <v>26.04</v>
      </c>
      <c r="I80" s="91">
        <v>59.56</v>
      </c>
      <c r="J80" s="91">
        <v>4.96</v>
      </c>
      <c r="K80" s="91">
        <v>21.31</v>
      </c>
      <c r="L80" s="91">
        <v>8.41</v>
      </c>
      <c r="M80" s="91">
        <v>10.37</v>
      </c>
      <c r="N80" s="91">
        <v>54.47</v>
      </c>
      <c r="O80" s="91">
        <v>16.03</v>
      </c>
      <c r="P80" s="91">
        <v>11.95</v>
      </c>
      <c r="Q80" s="91">
        <v>66.7</v>
      </c>
      <c r="R80" s="92">
        <v>7.21</v>
      </c>
    </row>
    <row r="81" spans="1:18" ht="13.5" x14ac:dyDescent="0.25">
      <c r="A81" s="10" t="s">
        <v>141</v>
      </c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2"/>
    </row>
    <row r="82" spans="1:18" ht="13.5" x14ac:dyDescent="0.25">
      <c r="A82" s="12" t="s">
        <v>95</v>
      </c>
      <c r="B82" s="93">
        <v>385.97999999999996</v>
      </c>
      <c r="C82" s="93">
        <v>12.1</v>
      </c>
      <c r="D82" s="93">
        <v>26.27</v>
      </c>
      <c r="E82" s="93">
        <v>27.65</v>
      </c>
      <c r="F82" s="93">
        <v>3.12</v>
      </c>
      <c r="G82" s="93">
        <v>29.83</v>
      </c>
      <c r="H82" s="93">
        <v>26.04</v>
      </c>
      <c r="I82" s="93">
        <v>59.56</v>
      </c>
      <c r="J82" s="93">
        <v>4.96</v>
      </c>
      <c r="K82" s="93">
        <v>21.31</v>
      </c>
      <c r="L82" s="93">
        <v>8.41</v>
      </c>
      <c r="M82" s="93">
        <v>10.37</v>
      </c>
      <c r="N82" s="93">
        <v>54.47</v>
      </c>
      <c r="O82" s="93">
        <v>16.03</v>
      </c>
      <c r="P82" s="93">
        <v>11.95</v>
      </c>
      <c r="Q82" s="93">
        <v>66.7</v>
      </c>
      <c r="R82" s="94">
        <v>7.21</v>
      </c>
    </row>
    <row r="83" spans="1:18" ht="13.5" x14ac:dyDescent="0.25">
      <c r="A83" s="13" t="s">
        <v>13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4"/>
    </row>
    <row r="84" spans="1:18" ht="13.5" x14ac:dyDescent="0.25">
      <c r="A84" s="11" t="s">
        <v>102</v>
      </c>
      <c r="B84" s="91">
        <f>7466.21+66.83</f>
        <v>7533.04</v>
      </c>
      <c r="C84" s="91">
        <f>514.18+33.72</f>
        <v>547.9</v>
      </c>
      <c r="D84" s="91">
        <v>314.5</v>
      </c>
      <c r="E84" s="91">
        <v>592.86</v>
      </c>
      <c r="F84" s="91">
        <v>163.11000000000001</v>
      </c>
      <c r="G84" s="91">
        <v>420.96</v>
      </c>
      <c r="H84" s="91">
        <v>610.79</v>
      </c>
      <c r="I84" s="91">
        <f>902.71+5.68</f>
        <v>908.39</v>
      </c>
      <c r="J84" s="91">
        <v>138.27000000000001</v>
      </c>
      <c r="K84" s="91">
        <f>416.3+10.85</f>
        <v>427.15000000000003</v>
      </c>
      <c r="L84" s="91">
        <v>324.16000000000003</v>
      </c>
      <c r="M84" s="91">
        <v>546.23</v>
      </c>
      <c r="N84" s="91">
        <v>1046.71</v>
      </c>
      <c r="O84" s="91">
        <v>287.82</v>
      </c>
      <c r="P84" s="91">
        <v>288.65999999999997</v>
      </c>
      <c r="Q84" s="91">
        <f>588.87+8.88</f>
        <v>597.75</v>
      </c>
      <c r="R84" s="92">
        <f>310.08+7.7</f>
        <v>317.77999999999997</v>
      </c>
    </row>
    <row r="85" spans="1:18" ht="13.5" x14ac:dyDescent="0.25">
      <c r="A85" s="10" t="s">
        <v>22</v>
      </c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  <c r="O85" s="91"/>
      <c r="P85" s="91"/>
      <c r="Q85" s="91"/>
      <c r="R85" s="92"/>
    </row>
    <row r="86" spans="1:18" ht="13.5" x14ac:dyDescent="0.25">
      <c r="A86" s="12" t="s">
        <v>90</v>
      </c>
      <c r="B86" s="93">
        <f>2566.17+66.83</f>
        <v>2633</v>
      </c>
      <c r="C86" s="93">
        <f>141.8+33.72</f>
        <v>175.52</v>
      </c>
      <c r="D86" s="93">
        <v>58.46</v>
      </c>
      <c r="E86" s="93">
        <v>234.69</v>
      </c>
      <c r="F86" s="93">
        <v>91.81</v>
      </c>
      <c r="G86" s="93">
        <v>111.09</v>
      </c>
      <c r="H86" s="93">
        <v>204.55</v>
      </c>
      <c r="I86" s="93">
        <f>323.42+5.68</f>
        <v>329.1</v>
      </c>
      <c r="J86" s="93">
        <v>22.61</v>
      </c>
      <c r="K86" s="93">
        <f>184.42+10.85</f>
        <v>195.26999999999998</v>
      </c>
      <c r="L86" s="93">
        <v>137.60999999999999</v>
      </c>
      <c r="M86" s="93">
        <v>213.71</v>
      </c>
      <c r="N86" s="93">
        <v>326.96000000000004</v>
      </c>
      <c r="O86" s="93">
        <v>91.99</v>
      </c>
      <c r="P86" s="93">
        <v>117</v>
      </c>
      <c r="Q86" s="93">
        <f>189.68+8.88</f>
        <v>198.56</v>
      </c>
      <c r="R86" s="94">
        <f>116.37+7.7</f>
        <v>124.07000000000001</v>
      </c>
    </row>
    <row r="87" spans="1:18" ht="13.5" x14ac:dyDescent="0.25">
      <c r="A87" s="13" t="s">
        <v>9</v>
      </c>
      <c r="B87" s="93"/>
      <c r="C87" s="93"/>
      <c r="D87" s="93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4"/>
    </row>
    <row r="88" spans="1:18" ht="13.5" x14ac:dyDescent="0.25">
      <c r="A88" s="12" t="s">
        <v>94</v>
      </c>
      <c r="B88" s="93">
        <v>69.439999999999984</v>
      </c>
      <c r="C88" s="93">
        <v>2.89</v>
      </c>
      <c r="D88" s="93">
        <v>3.11</v>
      </c>
      <c r="E88" s="104" t="s">
        <v>146</v>
      </c>
      <c r="F88" s="104" t="s">
        <v>146</v>
      </c>
      <c r="G88" s="93">
        <v>3.73</v>
      </c>
      <c r="H88" s="93">
        <v>20.99</v>
      </c>
      <c r="I88" s="93">
        <v>11.46</v>
      </c>
      <c r="J88" s="104" t="s">
        <v>146</v>
      </c>
      <c r="K88" s="93">
        <v>4.8</v>
      </c>
      <c r="L88" s="104" t="s">
        <v>146</v>
      </c>
      <c r="M88" s="93">
        <v>1.32</v>
      </c>
      <c r="N88" s="93">
        <v>7.55</v>
      </c>
      <c r="O88" s="93">
        <v>4.8899999999999997</v>
      </c>
      <c r="P88" s="93">
        <v>1.08</v>
      </c>
      <c r="Q88" s="93">
        <v>5.07</v>
      </c>
      <c r="R88" s="94">
        <v>2.5499999999999998</v>
      </c>
    </row>
    <row r="89" spans="1:18" ht="13.5" x14ac:dyDescent="0.25">
      <c r="A89" s="13" t="s">
        <v>12</v>
      </c>
      <c r="B89" s="9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4"/>
    </row>
    <row r="90" spans="1:18" ht="13.5" x14ac:dyDescent="0.25">
      <c r="A90" s="12" t="s">
        <v>95</v>
      </c>
      <c r="B90" s="93">
        <v>4830.6000000000004</v>
      </c>
      <c r="C90" s="93">
        <v>369.49</v>
      </c>
      <c r="D90" s="93">
        <v>252.93</v>
      </c>
      <c r="E90" s="93">
        <v>358.17</v>
      </c>
      <c r="F90" s="93">
        <v>71.3</v>
      </c>
      <c r="G90" s="93">
        <v>306.14</v>
      </c>
      <c r="H90" s="93">
        <v>385.25</v>
      </c>
      <c r="I90" s="93">
        <v>567.83000000000004</v>
      </c>
      <c r="J90" s="93">
        <v>115.66</v>
      </c>
      <c r="K90" s="93">
        <v>227.08</v>
      </c>
      <c r="L90" s="93">
        <v>186.55</v>
      </c>
      <c r="M90" s="93">
        <v>331.2</v>
      </c>
      <c r="N90" s="93">
        <v>712.2</v>
      </c>
      <c r="O90" s="93">
        <v>190.94</v>
      </c>
      <c r="P90" s="93">
        <v>170.58</v>
      </c>
      <c r="Q90" s="93">
        <v>394.12</v>
      </c>
      <c r="R90" s="94">
        <v>191.16</v>
      </c>
    </row>
    <row r="91" spans="1:18" ht="13.5" x14ac:dyDescent="0.25">
      <c r="A91" s="13" t="s">
        <v>13</v>
      </c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4"/>
    </row>
    <row r="92" spans="1:18" ht="13.5" x14ac:dyDescent="0.25">
      <c r="A92" s="11" t="s">
        <v>103</v>
      </c>
      <c r="B92" s="91">
        <v>89.600000000000009</v>
      </c>
      <c r="C92" s="91">
        <v>1.92</v>
      </c>
      <c r="D92" s="106" t="s">
        <v>146</v>
      </c>
      <c r="E92" s="106" t="s">
        <v>146</v>
      </c>
      <c r="F92" s="106" t="s">
        <v>146</v>
      </c>
      <c r="G92" s="91">
        <v>27.36</v>
      </c>
      <c r="H92" s="106" t="s">
        <v>146</v>
      </c>
      <c r="I92" s="91">
        <v>28.84</v>
      </c>
      <c r="J92" s="106" t="s">
        <v>146</v>
      </c>
      <c r="K92" s="91">
        <v>1.57</v>
      </c>
      <c r="L92" s="106" t="s">
        <v>146</v>
      </c>
      <c r="M92" s="106" t="s">
        <v>146</v>
      </c>
      <c r="N92" s="91">
        <v>28.11</v>
      </c>
      <c r="O92" s="106" t="s">
        <v>146</v>
      </c>
      <c r="P92" s="106" t="s">
        <v>146</v>
      </c>
      <c r="Q92" s="106" t="s">
        <v>146</v>
      </c>
      <c r="R92" s="92">
        <v>1.8</v>
      </c>
    </row>
    <row r="93" spans="1:18" ht="13.5" x14ac:dyDescent="0.25">
      <c r="A93" s="10" t="s">
        <v>23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2"/>
    </row>
    <row r="94" spans="1:18" ht="13.5" x14ac:dyDescent="0.25">
      <c r="A94" s="11" t="s">
        <v>104</v>
      </c>
      <c r="B94" s="91">
        <v>205.91</v>
      </c>
      <c r="C94" s="91">
        <v>15.97</v>
      </c>
      <c r="D94" s="91">
        <v>30.87</v>
      </c>
      <c r="E94" s="91">
        <v>8.9</v>
      </c>
      <c r="F94" s="106" t="s">
        <v>146</v>
      </c>
      <c r="G94" s="91">
        <v>21.08</v>
      </c>
      <c r="H94" s="91">
        <v>3.26</v>
      </c>
      <c r="I94" s="91">
        <v>23.19</v>
      </c>
      <c r="J94" s="91">
        <v>8.74</v>
      </c>
      <c r="K94" s="91">
        <v>29.19</v>
      </c>
      <c r="L94" s="91">
        <v>1.51</v>
      </c>
      <c r="M94" s="106" t="s">
        <v>146</v>
      </c>
      <c r="N94" s="91">
        <v>47.15</v>
      </c>
      <c r="O94" s="106" t="s">
        <v>146</v>
      </c>
      <c r="P94" s="91">
        <v>3.99</v>
      </c>
      <c r="Q94" s="91">
        <v>12.06</v>
      </c>
      <c r="R94" s="107" t="s">
        <v>146</v>
      </c>
    </row>
    <row r="95" spans="1:18" ht="13.5" x14ac:dyDescent="0.25">
      <c r="A95" s="10" t="s">
        <v>24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2"/>
    </row>
    <row r="96" spans="1:18" ht="13.5" x14ac:dyDescent="0.25">
      <c r="A96" s="11" t="s">
        <v>105</v>
      </c>
      <c r="B96" s="91">
        <v>42.93</v>
      </c>
      <c r="C96" s="91">
        <v>6.51</v>
      </c>
      <c r="D96" s="91">
        <v>1.37</v>
      </c>
      <c r="E96" s="91">
        <v>4.37</v>
      </c>
      <c r="F96" s="106" t="s">
        <v>146</v>
      </c>
      <c r="G96" s="91">
        <v>1</v>
      </c>
      <c r="H96" s="106" t="s">
        <v>146</v>
      </c>
      <c r="I96" s="91">
        <v>1.58</v>
      </c>
      <c r="J96" s="106" t="s">
        <v>146</v>
      </c>
      <c r="K96" s="106" t="s">
        <v>146</v>
      </c>
      <c r="L96" s="106" t="s">
        <v>146</v>
      </c>
      <c r="M96" s="91">
        <v>2</v>
      </c>
      <c r="N96" s="91">
        <v>18.100000000000001</v>
      </c>
      <c r="O96" s="91">
        <v>1.92</v>
      </c>
      <c r="P96" s="106" t="s">
        <v>146</v>
      </c>
      <c r="Q96" s="91">
        <v>6.08</v>
      </c>
      <c r="R96" s="107" t="s">
        <v>146</v>
      </c>
    </row>
    <row r="97" spans="1:19" ht="13.5" x14ac:dyDescent="0.25">
      <c r="A97" s="10" t="s">
        <v>25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2"/>
    </row>
    <row r="98" spans="1:19" ht="13.5" x14ac:dyDescent="0.25">
      <c r="A98" s="20" t="s">
        <v>0</v>
      </c>
      <c r="B98" s="91">
        <v>2629.3699999999994</v>
      </c>
      <c r="C98" s="91">
        <v>174.3</v>
      </c>
      <c r="D98" s="91">
        <v>137.94</v>
      </c>
      <c r="E98" s="91">
        <v>142.02000000000001</v>
      </c>
      <c r="F98" s="91">
        <v>34.369999999999997</v>
      </c>
      <c r="G98" s="91">
        <v>188.96</v>
      </c>
      <c r="H98" s="91">
        <v>280.62</v>
      </c>
      <c r="I98" s="91">
        <v>284.82</v>
      </c>
      <c r="J98" s="91">
        <v>43.25</v>
      </c>
      <c r="K98" s="91">
        <v>183.26</v>
      </c>
      <c r="L98" s="91">
        <v>84.27</v>
      </c>
      <c r="M98" s="91">
        <v>151.63999999999999</v>
      </c>
      <c r="N98" s="91">
        <v>458.56</v>
      </c>
      <c r="O98" s="91">
        <v>58.33</v>
      </c>
      <c r="P98" s="91">
        <v>71.3</v>
      </c>
      <c r="Q98" s="91">
        <v>208.51</v>
      </c>
      <c r="R98" s="92">
        <v>127.22</v>
      </c>
    </row>
    <row r="99" spans="1:19" ht="13.5" x14ac:dyDescent="0.25">
      <c r="A99" s="10" t="s">
        <v>26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  <c r="P99" s="91"/>
      <c r="Q99" s="91"/>
      <c r="R99" s="92"/>
    </row>
    <row r="100" spans="1:19" ht="13.5" x14ac:dyDescent="0.25">
      <c r="A100" s="11" t="s">
        <v>106</v>
      </c>
      <c r="B100" s="91">
        <v>1981.94</v>
      </c>
      <c r="C100" s="91">
        <v>155.67000000000002</v>
      </c>
      <c r="D100" s="91">
        <v>73.97999999999999</v>
      </c>
      <c r="E100" s="91">
        <v>101.72</v>
      </c>
      <c r="F100" s="91">
        <v>42.52</v>
      </c>
      <c r="G100" s="91">
        <v>148.19</v>
      </c>
      <c r="H100" s="91">
        <v>225.63000000000002</v>
      </c>
      <c r="I100" s="91">
        <v>317.06</v>
      </c>
      <c r="J100" s="91">
        <v>55.22</v>
      </c>
      <c r="K100" s="91">
        <v>165.59</v>
      </c>
      <c r="L100" s="91">
        <v>64.45</v>
      </c>
      <c r="M100" s="91">
        <v>76.58</v>
      </c>
      <c r="N100" s="91">
        <v>267.7</v>
      </c>
      <c r="O100" s="91">
        <v>31.13</v>
      </c>
      <c r="P100" s="91">
        <v>52.16</v>
      </c>
      <c r="Q100" s="91">
        <v>130.21</v>
      </c>
      <c r="R100" s="92">
        <v>74.13</v>
      </c>
    </row>
    <row r="101" spans="1:19" ht="13.5" x14ac:dyDescent="0.25">
      <c r="A101" s="10" t="s">
        <v>144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2"/>
    </row>
    <row r="102" spans="1:19" ht="13.5" x14ac:dyDescent="0.25">
      <c r="A102" s="11" t="s">
        <v>107</v>
      </c>
      <c r="B102" s="91">
        <v>6198.61</v>
      </c>
      <c r="C102" s="91">
        <v>357.85</v>
      </c>
      <c r="D102" s="91">
        <v>297.01</v>
      </c>
      <c r="E102" s="91">
        <v>329.14</v>
      </c>
      <c r="F102" s="91">
        <v>206.58</v>
      </c>
      <c r="G102" s="91">
        <v>401.2</v>
      </c>
      <c r="H102" s="91">
        <v>967.21</v>
      </c>
      <c r="I102" s="91">
        <v>682.42</v>
      </c>
      <c r="J102" s="91">
        <v>244.26</v>
      </c>
      <c r="K102" s="91">
        <v>556.88</v>
      </c>
      <c r="L102" s="91">
        <v>229.83</v>
      </c>
      <c r="M102" s="91">
        <v>347.11</v>
      </c>
      <c r="N102" s="91">
        <v>530.37</v>
      </c>
      <c r="O102" s="91">
        <v>124.85</v>
      </c>
      <c r="P102" s="91">
        <v>250.16</v>
      </c>
      <c r="Q102" s="91">
        <v>424.79</v>
      </c>
      <c r="R102" s="92">
        <v>248.95</v>
      </c>
    </row>
    <row r="103" spans="1:19" ht="13.5" x14ac:dyDescent="0.25">
      <c r="A103" s="10" t="s">
        <v>142</v>
      </c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2"/>
    </row>
    <row r="104" spans="1:19" ht="13.5" x14ac:dyDescent="0.25">
      <c r="A104" s="11" t="s">
        <v>108</v>
      </c>
      <c r="B104" s="91">
        <v>3591.87</v>
      </c>
      <c r="C104" s="91">
        <v>219.52</v>
      </c>
      <c r="D104" s="91">
        <v>256.25</v>
      </c>
      <c r="E104" s="91">
        <v>222.42</v>
      </c>
      <c r="F104" s="91">
        <v>103.72</v>
      </c>
      <c r="G104" s="91">
        <v>235.76</v>
      </c>
      <c r="H104" s="91">
        <v>286.74</v>
      </c>
      <c r="I104" s="91">
        <v>485.95</v>
      </c>
      <c r="J104" s="91">
        <v>93.99</v>
      </c>
      <c r="K104" s="91">
        <v>237.43</v>
      </c>
      <c r="L104" s="91">
        <v>109.96</v>
      </c>
      <c r="M104" s="91">
        <v>211.77</v>
      </c>
      <c r="N104" s="91">
        <v>400.99</v>
      </c>
      <c r="O104" s="91">
        <v>139.76</v>
      </c>
      <c r="P104" s="91">
        <v>139.19999999999999</v>
      </c>
      <c r="Q104" s="91">
        <v>315.31</v>
      </c>
      <c r="R104" s="92">
        <v>133.1</v>
      </c>
    </row>
    <row r="105" spans="1:19" ht="13.5" x14ac:dyDescent="0.25">
      <c r="A105" s="10" t="s">
        <v>27</v>
      </c>
      <c r="B105" s="90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92"/>
      <c r="S105" s="121"/>
    </row>
    <row r="106" spans="1:19" ht="13.5" x14ac:dyDescent="0.25">
      <c r="A106" s="57" t="s">
        <v>49</v>
      </c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</row>
    <row r="107" spans="1:19" ht="13.5" x14ac:dyDescent="0.25">
      <c r="A107" s="58" t="s">
        <v>50</v>
      </c>
    </row>
  </sheetData>
  <pageMargins left="0.70866141732283472" right="0.70866141732283472" top="0.55118110236220474" bottom="0.74803149606299213" header="0.31496062992125984" footer="0.31496062992125984"/>
  <pageSetup paperSize="9" scale="59" fitToHeight="0" orientation="landscape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7"/>
  <sheetViews>
    <sheetView showGridLines="0" showOutlineSymbols="0" zoomScaleNormal="100" workbookViewId="0">
      <selection activeCell="I9" sqref="I9"/>
    </sheetView>
  </sheetViews>
  <sheetFormatPr defaultColWidth="6.85546875" defaultRowHeight="12.75" x14ac:dyDescent="0.25"/>
  <cols>
    <col min="1" max="1" width="51.42578125" style="32" customWidth="1"/>
    <col min="2" max="11" width="13" style="31" customWidth="1"/>
    <col min="12" max="256" width="6.85546875" style="31"/>
    <col min="257" max="257" width="64" style="31" customWidth="1"/>
    <col min="258" max="267" width="12.140625" style="31" customWidth="1"/>
    <col min="268" max="512" width="6.85546875" style="31"/>
    <col min="513" max="513" width="64" style="31" customWidth="1"/>
    <col min="514" max="523" width="12.140625" style="31" customWidth="1"/>
    <col min="524" max="768" width="6.85546875" style="31"/>
    <col min="769" max="769" width="64" style="31" customWidth="1"/>
    <col min="770" max="779" width="12.140625" style="31" customWidth="1"/>
    <col min="780" max="1024" width="6.85546875" style="31"/>
    <col min="1025" max="1025" width="64" style="31" customWidth="1"/>
    <col min="1026" max="1035" width="12.140625" style="31" customWidth="1"/>
    <col min="1036" max="1280" width="6.85546875" style="31"/>
    <col min="1281" max="1281" width="64" style="31" customWidth="1"/>
    <col min="1282" max="1291" width="12.140625" style="31" customWidth="1"/>
    <col min="1292" max="1536" width="6.85546875" style="31"/>
    <col min="1537" max="1537" width="64" style="31" customWidth="1"/>
    <col min="1538" max="1547" width="12.140625" style="31" customWidth="1"/>
    <col min="1548" max="1792" width="6.85546875" style="31"/>
    <col min="1793" max="1793" width="64" style="31" customWidth="1"/>
    <col min="1794" max="1803" width="12.140625" style="31" customWidth="1"/>
    <col min="1804" max="2048" width="6.85546875" style="31"/>
    <col min="2049" max="2049" width="64" style="31" customWidth="1"/>
    <col min="2050" max="2059" width="12.140625" style="31" customWidth="1"/>
    <col min="2060" max="2304" width="6.85546875" style="31"/>
    <col min="2305" max="2305" width="64" style="31" customWidth="1"/>
    <col min="2306" max="2315" width="12.140625" style="31" customWidth="1"/>
    <col min="2316" max="2560" width="6.85546875" style="31"/>
    <col min="2561" max="2561" width="64" style="31" customWidth="1"/>
    <col min="2562" max="2571" width="12.140625" style="31" customWidth="1"/>
    <col min="2572" max="2816" width="6.85546875" style="31"/>
    <col min="2817" max="2817" width="64" style="31" customWidth="1"/>
    <col min="2818" max="2827" width="12.140625" style="31" customWidth="1"/>
    <col min="2828" max="3072" width="6.85546875" style="31"/>
    <col min="3073" max="3073" width="64" style="31" customWidth="1"/>
    <col min="3074" max="3083" width="12.140625" style="31" customWidth="1"/>
    <col min="3084" max="3328" width="6.85546875" style="31"/>
    <col min="3329" max="3329" width="64" style="31" customWidth="1"/>
    <col min="3330" max="3339" width="12.140625" style="31" customWidth="1"/>
    <col min="3340" max="3584" width="6.85546875" style="31"/>
    <col min="3585" max="3585" width="64" style="31" customWidth="1"/>
    <col min="3586" max="3595" width="12.140625" style="31" customWidth="1"/>
    <col min="3596" max="3840" width="6.85546875" style="31"/>
    <col min="3841" max="3841" width="64" style="31" customWidth="1"/>
    <col min="3842" max="3851" width="12.140625" style="31" customWidth="1"/>
    <col min="3852" max="4096" width="6.85546875" style="31"/>
    <col min="4097" max="4097" width="64" style="31" customWidth="1"/>
    <col min="4098" max="4107" width="12.140625" style="31" customWidth="1"/>
    <col min="4108" max="4352" width="6.85546875" style="31"/>
    <col min="4353" max="4353" width="64" style="31" customWidth="1"/>
    <col min="4354" max="4363" width="12.140625" style="31" customWidth="1"/>
    <col min="4364" max="4608" width="6.85546875" style="31"/>
    <col min="4609" max="4609" width="64" style="31" customWidth="1"/>
    <col min="4610" max="4619" width="12.140625" style="31" customWidth="1"/>
    <col min="4620" max="4864" width="6.85546875" style="31"/>
    <col min="4865" max="4865" width="64" style="31" customWidth="1"/>
    <col min="4866" max="4875" width="12.140625" style="31" customWidth="1"/>
    <col min="4876" max="5120" width="6.85546875" style="31"/>
    <col min="5121" max="5121" width="64" style="31" customWidth="1"/>
    <col min="5122" max="5131" width="12.140625" style="31" customWidth="1"/>
    <col min="5132" max="5376" width="6.85546875" style="31"/>
    <col min="5377" max="5377" width="64" style="31" customWidth="1"/>
    <col min="5378" max="5387" width="12.140625" style="31" customWidth="1"/>
    <col min="5388" max="5632" width="6.85546875" style="31"/>
    <col min="5633" max="5633" width="64" style="31" customWidth="1"/>
    <col min="5634" max="5643" width="12.140625" style="31" customWidth="1"/>
    <col min="5644" max="5888" width="6.85546875" style="31"/>
    <col min="5889" max="5889" width="64" style="31" customWidth="1"/>
    <col min="5890" max="5899" width="12.140625" style="31" customWidth="1"/>
    <col min="5900" max="6144" width="6.85546875" style="31"/>
    <col min="6145" max="6145" width="64" style="31" customWidth="1"/>
    <col min="6146" max="6155" width="12.140625" style="31" customWidth="1"/>
    <col min="6156" max="6400" width="6.85546875" style="31"/>
    <col min="6401" max="6401" width="64" style="31" customWidth="1"/>
    <col min="6402" max="6411" width="12.140625" style="31" customWidth="1"/>
    <col min="6412" max="6656" width="6.85546875" style="31"/>
    <col min="6657" max="6657" width="64" style="31" customWidth="1"/>
    <col min="6658" max="6667" width="12.140625" style="31" customWidth="1"/>
    <col min="6668" max="6912" width="6.85546875" style="31"/>
    <col min="6913" max="6913" width="64" style="31" customWidth="1"/>
    <col min="6914" max="6923" width="12.140625" style="31" customWidth="1"/>
    <col min="6924" max="7168" width="6.85546875" style="31"/>
    <col min="7169" max="7169" width="64" style="31" customWidth="1"/>
    <col min="7170" max="7179" width="12.140625" style="31" customWidth="1"/>
    <col min="7180" max="7424" width="6.85546875" style="31"/>
    <col min="7425" max="7425" width="64" style="31" customWidth="1"/>
    <col min="7426" max="7435" width="12.140625" style="31" customWidth="1"/>
    <col min="7436" max="7680" width="6.85546875" style="31"/>
    <col min="7681" max="7681" width="64" style="31" customWidth="1"/>
    <col min="7682" max="7691" width="12.140625" style="31" customWidth="1"/>
    <col min="7692" max="7936" width="6.85546875" style="31"/>
    <col min="7937" max="7937" width="64" style="31" customWidth="1"/>
    <col min="7938" max="7947" width="12.140625" style="31" customWidth="1"/>
    <col min="7948" max="8192" width="6.85546875" style="31"/>
    <col min="8193" max="8193" width="64" style="31" customWidth="1"/>
    <col min="8194" max="8203" width="12.140625" style="31" customWidth="1"/>
    <col min="8204" max="8448" width="6.85546875" style="31"/>
    <col min="8449" max="8449" width="64" style="31" customWidth="1"/>
    <col min="8450" max="8459" width="12.140625" style="31" customWidth="1"/>
    <col min="8460" max="8704" width="6.85546875" style="31"/>
    <col min="8705" max="8705" width="64" style="31" customWidth="1"/>
    <col min="8706" max="8715" width="12.140625" style="31" customWidth="1"/>
    <col min="8716" max="8960" width="6.85546875" style="31"/>
    <col min="8961" max="8961" width="64" style="31" customWidth="1"/>
    <col min="8962" max="8971" width="12.140625" style="31" customWidth="1"/>
    <col min="8972" max="9216" width="6.85546875" style="31"/>
    <col min="9217" max="9217" width="64" style="31" customWidth="1"/>
    <col min="9218" max="9227" width="12.140625" style="31" customWidth="1"/>
    <col min="9228" max="9472" width="6.85546875" style="31"/>
    <col min="9473" max="9473" width="64" style="31" customWidth="1"/>
    <col min="9474" max="9483" width="12.140625" style="31" customWidth="1"/>
    <col min="9484" max="9728" width="6.85546875" style="31"/>
    <col min="9729" max="9729" width="64" style="31" customWidth="1"/>
    <col min="9730" max="9739" width="12.140625" style="31" customWidth="1"/>
    <col min="9740" max="9984" width="6.85546875" style="31"/>
    <col min="9985" max="9985" width="64" style="31" customWidth="1"/>
    <col min="9986" max="9995" width="12.140625" style="31" customWidth="1"/>
    <col min="9996" max="10240" width="6.85546875" style="31"/>
    <col min="10241" max="10241" width="64" style="31" customWidth="1"/>
    <col min="10242" max="10251" width="12.140625" style="31" customWidth="1"/>
    <col min="10252" max="10496" width="6.85546875" style="31"/>
    <col min="10497" max="10497" width="64" style="31" customWidth="1"/>
    <col min="10498" max="10507" width="12.140625" style="31" customWidth="1"/>
    <col min="10508" max="10752" width="6.85546875" style="31"/>
    <col min="10753" max="10753" width="64" style="31" customWidth="1"/>
    <col min="10754" max="10763" width="12.140625" style="31" customWidth="1"/>
    <col min="10764" max="11008" width="6.85546875" style="31"/>
    <col min="11009" max="11009" width="64" style="31" customWidth="1"/>
    <col min="11010" max="11019" width="12.140625" style="31" customWidth="1"/>
    <col min="11020" max="11264" width="6.85546875" style="31"/>
    <col min="11265" max="11265" width="64" style="31" customWidth="1"/>
    <col min="11266" max="11275" width="12.140625" style="31" customWidth="1"/>
    <col min="11276" max="11520" width="6.85546875" style="31"/>
    <col min="11521" max="11521" width="64" style="31" customWidth="1"/>
    <col min="11522" max="11531" width="12.140625" style="31" customWidth="1"/>
    <col min="11532" max="11776" width="6.85546875" style="31"/>
    <col min="11777" max="11777" width="64" style="31" customWidth="1"/>
    <col min="11778" max="11787" width="12.140625" style="31" customWidth="1"/>
    <col min="11788" max="12032" width="6.85546875" style="31"/>
    <col min="12033" max="12033" width="64" style="31" customWidth="1"/>
    <col min="12034" max="12043" width="12.140625" style="31" customWidth="1"/>
    <col min="12044" max="12288" width="6.85546875" style="31"/>
    <col min="12289" max="12289" width="64" style="31" customWidth="1"/>
    <col min="12290" max="12299" width="12.140625" style="31" customWidth="1"/>
    <col min="12300" max="12544" width="6.85546875" style="31"/>
    <col min="12545" max="12545" width="64" style="31" customWidth="1"/>
    <col min="12546" max="12555" width="12.140625" style="31" customWidth="1"/>
    <col min="12556" max="12800" width="6.85546875" style="31"/>
    <col min="12801" max="12801" width="64" style="31" customWidth="1"/>
    <col min="12802" max="12811" width="12.140625" style="31" customWidth="1"/>
    <col min="12812" max="13056" width="6.85546875" style="31"/>
    <col min="13057" max="13057" width="64" style="31" customWidth="1"/>
    <col min="13058" max="13067" width="12.140625" style="31" customWidth="1"/>
    <col min="13068" max="13312" width="6.85546875" style="31"/>
    <col min="13313" max="13313" width="64" style="31" customWidth="1"/>
    <col min="13314" max="13323" width="12.140625" style="31" customWidth="1"/>
    <col min="13324" max="13568" width="6.85546875" style="31"/>
    <col min="13569" max="13569" width="64" style="31" customWidth="1"/>
    <col min="13570" max="13579" width="12.140625" style="31" customWidth="1"/>
    <col min="13580" max="13824" width="6.85546875" style="31"/>
    <col min="13825" max="13825" width="64" style="31" customWidth="1"/>
    <col min="13826" max="13835" width="12.140625" style="31" customWidth="1"/>
    <col min="13836" max="14080" width="6.85546875" style="31"/>
    <col min="14081" max="14081" width="64" style="31" customWidth="1"/>
    <col min="14082" max="14091" width="12.140625" style="31" customWidth="1"/>
    <col min="14092" max="14336" width="6.85546875" style="31"/>
    <col min="14337" max="14337" width="64" style="31" customWidth="1"/>
    <col min="14338" max="14347" width="12.140625" style="31" customWidth="1"/>
    <col min="14348" max="14592" width="6.85546875" style="31"/>
    <col min="14593" max="14593" width="64" style="31" customWidth="1"/>
    <col min="14594" max="14603" width="12.140625" style="31" customWidth="1"/>
    <col min="14604" max="14848" width="6.85546875" style="31"/>
    <col min="14849" max="14849" width="64" style="31" customWidth="1"/>
    <col min="14850" max="14859" width="12.140625" style="31" customWidth="1"/>
    <col min="14860" max="15104" width="6.85546875" style="31"/>
    <col min="15105" max="15105" width="64" style="31" customWidth="1"/>
    <col min="15106" max="15115" width="12.140625" style="31" customWidth="1"/>
    <col min="15116" max="15360" width="6.85546875" style="31"/>
    <col min="15361" max="15361" width="64" style="31" customWidth="1"/>
    <col min="15362" max="15371" width="12.140625" style="31" customWidth="1"/>
    <col min="15372" max="15616" width="6.85546875" style="31"/>
    <col min="15617" max="15617" width="64" style="31" customWidth="1"/>
    <col min="15618" max="15627" width="12.140625" style="31" customWidth="1"/>
    <col min="15628" max="15872" width="6.85546875" style="31"/>
    <col min="15873" max="15873" width="64" style="31" customWidth="1"/>
    <col min="15874" max="15883" width="12.140625" style="31" customWidth="1"/>
    <col min="15884" max="16128" width="6.85546875" style="31"/>
    <col min="16129" max="16129" width="64" style="31" customWidth="1"/>
    <col min="16130" max="16139" width="12.140625" style="31" customWidth="1"/>
    <col min="16140" max="16384" width="6.85546875" style="31"/>
  </cols>
  <sheetData>
    <row r="1" spans="1:11" s="60" customFormat="1" ht="15" x14ac:dyDescent="0.25">
      <c r="A1" s="59" t="s">
        <v>150</v>
      </c>
    </row>
    <row r="2" spans="1:11" s="60" customFormat="1" ht="15" x14ac:dyDescent="0.25">
      <c r="A2" s="87" t="s">
        <v>109</v>
      </c>
    </row>
    <row r="3" spans="1:11" s="35" customFormat="1" x14ac:dyDescent="0.25">
      <c r="A3" s="128" t="s">
        <v>65</v>
      </c>
      <c r="B3" s="126" t="s">
        <v>55</v>
      </c>
      <c r="C3" s="127" t="s">
        <v>52</v>
      </c>
      <c r="D3" s="127"/>
      <c r="E3" s="127"/>
      <c r="F3" s="127"/>
      <c r="G3" s="127"/>
      <c r="H3" s="127"/>
      <c r="I3" s="127"/>
      <c r="J3" s="127"/>
      <c r="K3" s="129"/>
    </row>
    <row r="4" spans="1:11" s="33" customFormat="1" x14ac:dyDescent="0.25">
      <c r="A4" s="128"/>
      <c r="B4" s="126"/>
      <c r="C4" s="127" t="s">
        <v>53</v>
      </c>
      <c r="D4" s="127"/>
      <c r="E4" s="127"/>
      <c r="F4" s="127"/>
      <c r="G4" s="127"/>
      <c r="H4" s="127" t="s">
        <v>54</v>
      </c>
      <c r="I4" s="127"/>
      <c r="J4" s="127"/>
      <c r="K4" s="129"/>
    </row>
    <row r="5" spans="1:11" s="33" customFormat="1" ht="24.95" customHeight="1" x14ac:dyDescent="0.25">
      <c r="A5" s="128"/>
      <c r="B5" s="126"/>
      <c r="C5" s="126" t="s">
        <v>56</v>
      </c>
      <c r="D5" s="126" t="s">
        <v>57</v>
      </c>
      <c r="E5" s="127"/>
      <c r="F5" s="127"/>
      <c r="G5" s="127"/>
      <c r="H5" s="126" t="s">
        <v>62</v>
      </c>
      <c r="I5" s="126" t="s">
        <v>153</v>
      </c>
      <c r="J5" s="126" t="s">
        <v>63</v>
      </c>
      <c r="K5" s="130" t="s">
        <v>64</v>
      </c>
    </row>
    <row r="6" spans="1:11" s="33" customFormat="1" ht="65.099999999999994" customHeight="1" x14ac:dyDescent="0.25">
      <c r="A6" s="128"/>
      <c r="B6" s="126"/>
      <c r="C6" s="126"/>
      <c r="D6" s="43" t="s">
        <v>58</v>
      </c>
      <c r="E6" s="43" t="s">
        <v>59</v>
      </c>
      <c r="F6" s="43" t="s">
        <v>60</v>
      </c>
      <c r="G6" s="43" t="s">
        <v>61</v>
      </c>
      <c r="H6" s="127"/>
      <c r="I6" s="126"/>
      <c r="J6" s="126"/>
      <c r="K6" s="130"/>
    </row>
    <row r="7" spans="1:11" s="34" customFormat="1" x14ac:dyDescent="0.25">
      <c r="A7" s="61" t="s">
        <v>82</v>
      </c>
      <c r="B7" s="37">
        <v>492738.65999999986</v>
      </c>
      <c r="C7" s="37">
        <v>9793.5400000000009</v>
      </c>
      <c r="D7" s="37">
        <v>425750.68000000005</v>
      </c>
      <c r="E7" s="37">
        <v>3278.8699999999994</v>
      </c>
      <c r="F7" s="37">
        <v>109024.04000000001</v>
      </c>
      <c r="G7" s="37">
        <v>313447.77</v>
      </c>
      <c r="H7" s="37">
        <v>57194.439999999995</v>
      </c>
      <c r="I7" s="37">
        <v>16961.29</v>
      </c>
      <c r="J7" s="37">
        <v>6474.9099999999989</v>
      </c>
      <c r="K7" s="38">
        <v>33758.239999999991</v>
      </c>
    </row>
    <row r="8" spans="1:11" s="33" customFormat="1" x14ac:dyDescent="0.25">
      <c r="A8" s="62" t="s">
        <v>1</v>
      </c>
      <c r="B8" s="41"/>
      <c r="C8" s="41"/>
      <c r="D8" s="41"/>
      <c r="E8" s="41"/>
      <c r="F8" s="41"/>
      <c r="G8" s="41"/>
      <c r="H8" s="41"/>
      <c r="I8" s="41"/>
      <c r="J8" s="41"/>
      <c r="K8" s="42"/>
    </row>
    <row r="9" spans="1:11" s="34" customFormat="1" x14ac:dyDescent="0.25">
      <c r="A9" s="61" t="s">
        <v>83</v>
      </c>
      <c r="B9" s="39">
        <v>90419.76</v>
      </c>
      <c r="C9" s="39">
        <v>37.260000000000005</v>
      </c>
      <c r="D9" s="39">
        <v>68224.69</v>
      </c>
      <c r="E9" s="39">
        <v>33.92</v>
      </c>
      <c r="F9" s="39">
        <v>579.94000000000005</v>
      </c>
      <c r="G9" s="39">
        <v>67610.83</v>
      </c>
      <c r="H9" s="39">
        <v>22157.81</v>
      </c>
      <c r="I9" s="39">
        <v>3036.01</v>
      </c>
      <c r="J9" s="39">
        <v>2181.8000000000002</v>
      </c>
      <c r="K9" s="40">
        <v>16940</v>
      </c>
    </row>
    <row r="10" spans="1:11" s="33" customFormat="1" x14ac:dyDescent="0.25">
      <c r="A10" s="62" t="s">
        <v>2</v>
      </c>
      <c r="B10" s="41"/>
      <c r="C10" s="41"/>
      <c r="D10" s="41"/>
      <c r="E10" s="41"/>
      <c r="F10" s="41"/>
      <c r="G10" s="41"/>
      <c r="H10" s="41"/>
      <c r="I10" s="41"/>
      <c r="J10" s="41"/>
      <c r="K10" s="42"/>
    </row>
    <row r="11" spans="1:11" s="33" customFormat="1" x14ac:dyDescent="0.25">
      <c r="A11" s="63" t="s">
        <v>84</v>
      </c>
      <c r="B11" s="41">
        <v>71024.490000000005</v>
      </c>
      <c r="C11" s="41">
        <v>37.260000000000005</v>
      </c>
      <c r="D11" s="41">
        <v>52760.62</v>
      </c>
      <c r="E11" s="117" t="s">
        <v>146</v>
      </c>
      <c r="F11" s="41">
        <v>2</v>
      </c>
      <c r="G11" s="41">
        <v>52758.62</v>
      </c>
      <c r="H11" s="41">
        <v>18226.61</v>
      </c>
      <c r="I11" s="41">
        <v>1417.6000000000001</v>
      </c>
      <c r="J11" s="41">
        <v>2079.19</v>
      </c>
      <c r="K11" s="42">
        <v>14729.82</v>
      </c>
    </row>
    <row r="12" spans="1:11" s="33" customFormat="1" x14ac:dyDescent="0.25">
      <c r="A12" s="64" t="s">
        <v>3</v>
      </c>
      <c r="B12" s="41"/>
      <c r="C12" s="41"/>
      <c r="D12" s="41"/>
      <c r="E12" s="41"/>
      <c r="F12" s="41"/>
      <c r="G12" s="41"/>
      <c r="H12" s="41"/>
      <c r="I12" s="41"/>
      <c r="J12" s="41"/>
      <c r="K12" s="42"/>
    </row>
    <row r="13" spans="1:11" s="34" customFormat="1" x14ac:dyDescent="0.25">
      <c r="A13" s="63" t="s">
        <v>85</v>
      </c>
      <c r="B13" s="41">
        <v>1213.75</v>
      </c>
      <c r="C13" s="117" t="s">
        <v>146</v>
      </c>
      <c r="D13" s="41">
        <v>784.92000000000007</v>
      </c>
      <c r="E13" s="41">
        <v>14.120000000000001</v>
      </c>
      <c r="F13" s="41">
        <v>256.87</v>
      </c>
      <c r="G13" s="41">
        <v>513.93000000000006</v>
      </c>
      <c r="H13" s="41">
        <v>428.83000000000004</v>
      </c>
      <c r="I13" s="41">
        <v>238.67000000000002</v>
      </c>
      <c r="J13" s="41">
        <v>12.5</v>
      </c>
      <c r="K13" s="42">
        <v>177.66</v>
      </c>
    </row>
    <row r="14" spans="1:11" s="33" customFormat="1" x14ac:dyDescent="0.25">
      <c r="A14" s="64" t="s">
        <v>4</v>
      </c>
      <c r="B14" s="41"/>
      <c r="C14" s="41"/>
      <c r="D14" s="41"/>
      <c r="E14" s="41"/>
      <c r="F14" s="41"/>
      <c r="G14" s="41"/>
      <c r="H14" s="41"/>
      <c r="I14" s="41"/>
      <c r="J14" s="41"/>
      <c r="K14" s="42"/>
    </row>
    <row r="15" spans="1:11" s="36" customFormat="1" x14ac:dyDescent="0.25">
      <c r="A15" s="63" t="s">
        <v>86</v>
      </c>
      <c r="B15" s="41">
        <v>15060.800000000001</v>
      </c>
      <c r="C15" s="117" t="s">
        <v>146</v>
      </c>
      <c r="D15" s="41">
        <v>13893.050000000001</v>
      </c>
      <c r="E15" s="41">
        <v>19.8</v>
      </c>
      <c r="F15" s="41">
        <v>321.07</v>
      </c>
      <c r="G15" s="41">
        <v>13552.18</v>
      </c>
      <c r="H15" s="41">
        <v>1167.75</v>
      </c>
      <c r="I15" s="41">
        <v>832.76</v>
      </c>
      <c r="J15" s="41">
        <v>67.41</v>
      </c>
      <c r="K15" s="42">
        <v>267.58</v>
      </c>
    </row>
    <row r="16" spans="1:11" s="33" customFormat="1" x14ac:dyDescent="0.25">
      <c r="A16" s="64" t="s">
        <v>5</v>
      </c>
      <c r="B16" s="41"/>
      <c r="C16" s="41"/>
      <c r="D16" s="41"/>
      <c r="E16" s="41"/>
      <c r="F16" s="41"/>
      <c r="G16" s="41"/>
      <c r="H16" s="41"/>
      <c r="I16" s="41"/>
      <c r="J16" s="41"/>
      <c r="K16" s="42"/>
    </row>
    <row r="17" spans="1:11" s="33" customFormat="1" x14ac:dyDescent="0.25">
      <c r="A17" s="63" t="s">
        <v>112</v>
      </c>
      <c r="B17" s="41">
        <v>100.63</v>
      </c>
      <c r="C17" s="117" t="s">
        <v>146</v>
      </c>
      <c r="D17" s="41">
        <v>33.78</v>
      </c>
      <c r="E17" s="117" t="s">
        <v>146</v>
      </c>
      <c r="F17" s="117" t="s">
        <v>146</v>
      </c>
      <c r="G17" s="41">
        <v>33.78</v>
      </c>
      <c r="H17" s="41">
        <v>66.849999999999994</v>
      </c>
      <c r="I17" s="41">
        <v>33.270000000000003</v>
      </c>
      <c r="J17" s="117" t="s">
        <v>146</v>
      </c>
      <c r="K17" s="42">
        <v>33.58</v>
      </c>
    </row>
    <row r="18" spans="1:11" s="33" customFormat="1" x14ac:dyDescent="0.25">
      <c r="A18" s="64" t="s">
        <v>6</v>
      </c>
      <c r="B18" s="41"/>
      <c r="C18" s="41"/>
      <c r="D18" s="41"/>
      <c r="E18" s="41"/>
      <c r="F18" s="41"/>
      <c r="G18" s="41"/>
      <c r="H18" s="41"/>
      <c r="I18" s="41"/>
      <c r="J18" s="41"/>
      <c r="K18" s="42"/>
    </row>
    <row r="19" spans="1:11" s="33" customFormat="1" x14ac:dyDescent="0.25">
      <c r="A19" s="63" t="s">
        <v>113</v>
      </c>
      <c r="B19" s="41">
        <v>3020.09</v>
      </c>
      <c r="C19" s="117" t="s">
        <v>146</v>
      </c>
      <c r="D19" s="41">
        <v>752.32</v>
      </c>
      <c r="E19" s="117" t="s">
        <v>146</v>
      </c>
      <c r="F19" s="117" t="s">
        <v>146</v>
      </c>
      <c r="G19" s="41">
        <v>752.32</v>
      </c>
      <c r="H19" s="41">
        <v>2267.7700000000004</v>
      </c>
      <c r="I19" s="41">
        <v>513.71</v>
      </c>
      <c r="J19" s="41">
        <v>22.7</v>
      </c>
      <c r="K19" s="42">
        <v>1731.3600000000001</v>
      </c>
    </row>
    <row r="20" spans="1:11" s="34" customFormat="1" x14ac:dyDescent="0.25">
      <c r="A20" s="64" t="s">
        <v>7</v>
      </c>
      <c r="B20" s="41"/>
      <c r="C20" s="41"/>
      <c r="D20" s="41"/>
      <c r="E20" s="41"/>
      <c r="F20" s="41"/>
      <c r="G20" s="41"/>
      <c r="H20" s="41"/>
      <c r="I20" s="41"/>
      <c r="J20" s="41"/>
      <c r="K20" s="42"/>
    </row>
    <row r="21" spans="1:11" s="98" customFormat="1" x14ac:dyDescent="0.25">
      <c r="A21" s="61" t="s">
        <v>89</v>
      </c>
      <c r="B21" s="39">
        <v>180362.59</v>
      </c>
      <c r="C21" s="39">
        <v>899.19</v>
      </c>
      <c r="D21" s="39">
        <v>166745.55000000002</v>
      </c>
      <c r="E21" s="39">
        <v>375.82</v>
      </c>
      <c r="F21" s="39">
        <v>9394.64</v>
      </c>
      <c r="G21" s="39">
        <v>156975.09000000003</v>
      </c>
      <c r="H21" s="39">
        <v>12717.850000000002</v>
      </c>
      <c r="I21" s="39">
        <v>7166.25</v>
      </c>
      <c r="J21" s="39">
        <v>1265.8700000000001</v>
      </c>
      <c r="K21" s="40">
        <v>4285.7300000000005</v>
      </c>
    </row>
    <row r="22" spans="1:11" s="33" customFormat="1" x14ac:dyDescent="0.25">
      <c r="A22" s="62" t="s">
        <v>8</v>
      </c>
      <c r="B22" s="41"/>
      <c r="C22" s="41"/>
      <c r="D22" s="41"/>
      <c r="E22" s="41"/>
      <c r="F22" s="41"/>
      <c r="G22" s="41"/>
      <c r="H22" s="41"/>
      <c r="I22" s="41"/>
      <c r="J22" s="41"/>
      <c r="K22" s="42"/>
    </row>
    <row r="23" spans="1:11" s="33" customFormat="1" x14ac:dyDescent="0.25">
      <c r="A23" s="63" t="s">
        <v>90</v>
      </c>
      <c r="B23" s="41">
        <v>171511.69</v>
      </c>
      <c r="C23" s="41">
        <v>892.88</v>
      </c>
      <c r="D23" s="41">
        <v>158504.6</v>
      </c>
      <c r="E23" s="41">
        <v>21.92</v>
      </c>
      <c r="F23" s="41">
        <v>1605.77</v>
      </c>
      <c r="G23" s="41">
        <v>156876.91</v>
      </c>
      <c r="H23" s="41">
        <v>12114.21</v>
      </c>
      <c r="I23" s="41">
        <v>6847.53</v>
      </c>
      <c r="J23" s="41">
        <v>1137.49</v>
      </c>
      <c r="K23" s="42">
        <v>4129.1900000000005</v>
      </c>
    </row>
    <row r="24" spans="1:11" s="33" customFormat="1" x14ac:dyDescent="0.25">
      <c r="A24" s="64" t="s">
        <v>9</v>
      </c>
      <c r="B24" s="41"/>
      <c r="C24" s="41"/>
      <c r="D24" s="41"/>
      <c r="E24" s="41"/>
      <c r="F24" s="41"/>
      <c r="G24" s="41"/>
      <c r="H24" s="41"/>
      <c r="I24" s="41"/>
      <c r="J24" s="41"/>
      <c r="K24" s="42"/>
    </row>
    <row r="25" spans="1:11" s="33" customFormat="1" x14ac:dyDescent="0.25">
      <c r="A25" s="65" t="s">
        <v>110</v>
      </c>
      <c r="B25" s="41"/>
      <c r="C25" s="41"/>
      <c r="D25" s="41"/>
      <c r="E25" s="41"/>
      <c r="F25" s="41"/>
      <c r="G25" s="41"/>
      <c r="H25" s="41"/>
      <c r="I25" s="41"/>
      <c r="J25" s="41"/>
      <c r="K25" s="42"/>
    </row>
    <row r="26" spans="1:11" s="33" customFormat="1" x14ac:dyDescent="0.25">
      <c r="A26" s="66" t="s">
        <v>91</v>
      </c>
      <c r="B26" s="41">
        <v>862.14</v>
      </c>
      <c r="C26" s="117" t="s">
        <v>146</v>
      </c>
      <c r="D26" s="41">
        <v>822.47</v>
      </c>
      <c r="E26" s="117" t="s">
        <v>146</v>
      </c>
      <c r="F26" s="41">
        <v>241.52</v>
      </c>
      <c r="G26" s="41">
        <v>580.95000000000005</v>
      </c>
      <c r="H26" s="41">
        <v>39.67</v>
      </c>
      <c r="I26" s="41">
        <v>16.740000000000002</v>
      </c>
      <c r="J26" s="117" t="s">
        <v>146</v>
      </c>
      <c r="K26" s="42">
        <v>22.93</v>
      </c>
    </row>
    <row r="27" spans="1:11" s="33" customFormat="1" x14ac:dyDescent="0.25">
      <c r="A27" s="67" t="s">
        <v>29</v>
      </c>
      <c r="B27" s="41"/>
      <c r="C27" s="41"/>
      <c r="D27" s="41"/>
      <c r="E27" s="41"/>
      <c r="F27" s="41"/>
      <c r="G27" s="41"/>
      <c r="H27" s="41"/>
      <c r="I27" s="41"/>
      <c r="J27" s="41"/>
      <c r="K27" s="42"/>
    </row>
    <row r="28" spans="1:11" s="34" customFormat="1" x14ac:dyDescent="0.25">
      <c r="A28" s="66" t="s">
        <v>92</v>
      </c>
      <c r="B28" s="41">
        <v>1275.4799999999998</v>
      </c>
      <c r="C28" s="117" t="s">
        <v>146</v>
      </c>
      <c r="D28" s="41">
        <v>1261.98</v>
      </c>
      <c r="E28" s="117" t="s">
        <v>146</v>
      </c>
      <c r="F28" s="117" t="s">
        <v>146</v>
      </c>
      <c r="G28" s="41">
        <v>1261.98</v>
      </c>
      <c r="H28" s="41">
        <v>13.500000000000002</v>
      </c>
      <c r="I28" s="41">
        <v>12.620000000000001</v>
      </c>
      <c r="J28" s="117" t="s">
        <v>146</v>
      </c>
      <c r="K28" s="42">
        <v>0.88</v>
      </c>
    </row>
    <row r="29" spans="1:11" s="33" customFormat="1" x14ac:dyDescent="0.25">
      <c r="A29" s="67" t="s">
        <v>10</v>
      </c>
      <c r="B29" s="41"/>
      <c r="C29" s="41"/>
      <c r="D29" s="41"/>
      <c r="E29" s="41"/>
      <c r="F29" s="41"/>
      <c r="G29" s="41"/>
      <c r="H29" s="41"/>
      <c r="I29" s="41"/>
      <c r="J29" s="41"/>
      <c r="K29" s="42"/>
    </row>
    <row r="30" spans="1:11" s="33" customFormat="1" x14ac:dyDescent="0.25">
      <c r="A30" s="66" t="s">
        <v>93</v>
      </c>
      <c r="B30" s="41">
        <v>1678.8700000000001</v>
      </c>
      <c r="C30" s="41">
        <v>862.44</v>
      </c>
      <c r="D30" s="41">
        <v>683.38</v>
      </c>
      <c r="E30" s="117" t="s">
        <v>146</v>
      </c>
      <c r="F30" s="41">
        <v>521.79</v>
      </c>
      <c r="G30" s="41">
        <v>161.59</v>
      </c>
      <c r="H30" s="41">
        <v>133.05000000000001</v>
      </c>
      <c r="I30" s="41">
        <v>42.6</v>
      </c>
      <c r="J30" s="41">
        <v>27.67</v>
      </c>
      <c r="K30" s="42">
        <v>62.78</v>
      </c>
    </row>
    <row r="31" spans="1:11" s="33" customFormat="1" x14ac:dyDescent="0.25">
      <c r="A31" s="67" t="s">
        <v>11</v>
      </c>
      <c r="B31" s="41"/>
      <c r="C31" s="41"/>
      <c r="D31" s="41"/>
      <c r="E31" s="41"/>
      <c r="F31" s="41"/>
      <c r="G31" s="41"/>
      <c r="H31" s="41"/>
      <c r="I31" s="41"/>
      <c r="J31" s="41"/>
      <c r="K31" s="42"/>
    </row>
    <row r="32" spans="1:11" s="34" customFormat="1" x14ac:dyDescent="0.25">
      <c r="A32" s="63" t="s">
        <v>94</v>
      </c>
      <c r="B32" s="41">
        <v>8847.98</v>
      </c>
      <c r="C32" s="41">
        <v>4.62</v>
      </c>
      <c r="D32" s="41">
        <v>8240.52</v>
      </c>
      <c r="E32" s="41">
        <v>353.90000000000003</v>
      </c>
      <c r="F32" s="41">
        <v>7788.87</v>
      </c>
      <c r="G32" s="41">
        <v>97.75</v>
      </c>
      <c r="H32" s="41">
        <v>602.84</v>
      </c>
      <c r="I32" s="41">
        <v>317.92</v>
      </c>
      <c r="J32" s="41">
        <v>128.38</v>
      </c>
      <c r="K32" s="42">
        <v>156.54</v>
      </c>
    </row>
    <row r="33" spans="1:11" s="33" customFormat="1" x14ac:dyDescent="0.25">
      <c r="A33" s="64" t="s">
        <v>12</v>
      </c>
      <c r="B33" s="41"/>
      <c r="C33" s="41"/>
      <c r="D33" s="41"/>
      <c r="E33" s="41"/>
      <c r="F33" s="41"/>
      <c r="G33" s="41"/>
      <c r="H33" s="41"/>
      <c r="I33" s="41"/>
      <c r="J33" s="41"/>
      <c r="K33" s="42"/>
    </row>
    <row r="34" spans="1:11" s="33" customFormat="1" x14ac:dyDescent="0.25">
      <c r="A34" s="63" t="s">
        <v>95</v>
      </c>
      <c r="B34" s="41">
        <v>2.92</v>
      </c>
      <c r="C34" s="41">
        <v>1.69</v>
      </c>
      <c r="D34" s="41">
        <v>0.43</v>
      </c>
      <c r="E34" s="117" t="s">
        <v>146</v>
      </c>
      <c r="F34" s="117" t="s">
        <v>146</v>
      </c>
      <c r="G34" s="41">
        <v>0.43</v>
      </c>
      <c r="H34" s="41">
        <v>0.8</v>
      </c>
      <c r="I34" s="41">
        <v>0.8</v>
      </c>
      <c r="J34" s="117" t="s">
        <v>146</v>
      </c>
      <c r="K34" s="118" t="s">
        <v>146</v>
      </c>
    </row>
    <row r="35" spans="1:11" s="34" customFormat="1" x14ac:dyDescent="0.25">
      <c r="A35" s="64" t="s">
        <v>13</v>
      </c>
      <c r="B35" s="41"/>
      <c r="C35" s="41"/>
      <c r="D35" s="41"/>
      <c r="E35" s="41"/>
      <c r="F35" s="41"/>
      <c r="G35" s="41"/>
      <c r="H35" s="41"/>
      <c r="I35" s="41"/>
      <c r="J35" s="41"/>
      <c r="K35" s="42"/>
    </row>
    <row r="36" spans="1:11" s="34" customFormat="1" x14ac:dyDescent="0.25">
      <c r="A36" s="61" t="s">
        <v>96</v>
      </c>
      <c r="B36" s="39">
        <v>100736.05</v>
      </c>
      <c r="C36" s="39">
        <v>220.61</v>
      </c>
      <c r="D36" s="39">
        <v>93152.21</v>
      </c>
      <c r="E36" s="39">
        <v>402.74</v>
      </c>
      <c r="F36" s="39">
        <v>8158.64</v>
      </c>
      <c r="G36" s="39">
        <v>84590.83</v>
      </c>
      <c r="H36" s="39">
        <v>7363.2300000000005</v>
      </c>
      <c r="I36" s="39">
        <v>3277.8</v>
      </c>
      <c r="J36" s="39">
        <v>1781.88</v>
      </c>
      <c r="K36" s="40">
        <v>2303.5500000000002</v>
      </c>
    </row>
    <row r="37" spans="1:11" s="34" customFormat="1" x14ac:dyDescent="0.25">
      <c r="A37" s="62" t="s">
        <v>14</v>
      </c>
      <c r="B37" s="41"/>
      <c r="C37" s="41"/>
      <c r="D37" s="41"/>
      <c r="E37" s="41"/>
      <c r="F37" s="41"/>
      <c r="G37" s="41"/>
      <c r="H37" s="41"/>
      <c r="I37" s="41"/>
      <c r="J37" s="41"/>
      <c r="K37" s="42"/>
    </row>
    <row r="38" spans="1:11" s="33" customFormat="1" x14ac:dyDescent="0.25">
      <c r="A38" s="63" t="s">
        <v>90</v>
      </c>
      <c r="B38" s="41">
        <v>93538.400000000009</v>
      </c>
      <c r="C38" s="41">
        <v>169.06</v>
      </c>
      <c r="D38" s="41">
        <v>86647.66</v>
      </c>
      <c r="E38" s="41">
        <v>42.02</v>
      </c>
      <c r="F38" s="41">
        <v>2224.87</v>
      </c>
      <c r="G38" s="41">
        <v>84380.77</v>
      </c>
      <c r="H38" s="41">
        <v>6721.68</v>
      </c>
      <c r="I38" s="41">
        <v>3084.77</v>
      </c>
      <c r="J38" s="41">
        <v>1644.8700000000001</v>
      </c>
      <c r="K38" s="42">
        <v>1992.04</v>
      </c>
    </row>
    <row r="39" spans="1:11" s="34" customFormat="1" x14ac:dyDescent="0.25">
      <c r="A39" s="64" t="s">
        <v>9</v>
      </c>
      <c r="B39" s="41"/>
      <c r="C39" s="41"/>
      <c r="D39" s="41"/>
      <c r="E39" s="41"/>
      <c r="F39" s="41"/>
      <c r="G39" s="41"/>
      <c r="H39" s="41"/>
      <c r="I39" s="41"/>
      <c r="J39" s="41"/>
      <c r="K39" s="42"/>
    </row>
    <row r="40" spans="1:11" s="34" customFormat="1" x14ac:dyDescent="0.25">
      <c r="A40" s="65" t="s">
        <v>111</v>
      </c>
      <c r="B40" s="39"/>
      <c r="C40" s="39"/>
      <c r="D40" s="39"/>
      <c r="E40" s="39"/>
      <c r="F40" s="39"/>
      <c r="G40" s="39"/>
      <c r="H40" s="39"/>
      <c r="I40" s="39"/>
      <c r="J40" s="39"/>
      <c r="K40" s="40"/>
    </row>
    <row r="41" spans="1:11" s="33" customFormat="1" x14ac:dyDescent="0.25">
      <c r="A41" s="66" t="s">
        <v>91</v>
      </c>
      <c r="B41" s="41">
        <v>955.5</v>
      </c>
      <c r="C41" s="117" t="s">
        <v>146</v>
      </c>
      <c r="D41" s="41">
        <v>810.4</v>
      </c>
      <c r="E41" s="41">
        <v>35.43</v>
      </c>
      <c r="F41" s="41">
        <v>374.42</v>
      </c>
      <c r="G41" s="41">
        <v>400.55</v>
      </c>
      <c r="H41" s="41">
        <v>145.10000000000002</v>
      </c>
      <c r="I41" s="41">
        <v>38.700000000000003</v>
      </c>
      <c r="J41" s="117" t="s">
        <v>146</v>
      </c>
      <c r="K41" s="42">
        <v>106.4</v>
      </c>
    </row>
    <row r="42" spans="1:11" s="33" customFormat="1" x14ac:dyDescent="0.25">
      <c r="A42" s="67" t="s">
        <v>51</v>
      </c>
      <c r="B42" s="41"/>
      <c r="C42" s="41"/>
      <c r="D42" s="41"/>
      <c r="E42" s="41"/>
      <c r="F42" s="41"/>
      <c r="G42" s="41"/>
      <c r="H42" s="41"/>
      <c r="I42" s="41"/>
      <c r="J42" s="41"/>
      <c r="K42" s="42"/>
    </row>
    <row r="43" spans="1:11" s="33" customFormat="1" x14ac:dyDescent="0.25">
      <c r="A43" s="66" t="s">
        <v>97</v>
      </c>
      <c r="B43" s="41">
        <v>869.88</v>
      </c>
      <c r="C43" s="41">
        <v>29.05</v>
      </c>
      <c r="D43" s="41">
        <v>635.56000000000006</v>
      </c>
      <c r="E43" s="117" t="s">
        <v>146</v>
      </c>
      <c r="F43" s="41">
        <v>17.900000000000002</v>
      </c>
      <c r="G43" s="41">
        <v>617.66</v>
      </c>
      <c r="H43" s="41">
        <v>205.26999999999998</v>
      </c>
      <c r="I43" s="41">
        <v>116.38</v>
      </c>
      <c r="J43" s="117" t="s">
        <v>146</v>
      </c>
      <c r="K43" s="42">
        <v>88.89</v>
      </c>
    </row>
    <row r="44" spans="1:11" s="34" customFormat="1" x14ac:dyDescent="0.25">
      <c r="A44" s="67" t="s">
        <v>15</v>
      </c>
      <c r="B44" s="41"/>
      <c r="C44" s="41"/>
      <c r="D44" s="41"/>
      <c r="E44" s="41"/>
      <c r="F44" s="41"/>
      <c r="G44" s="41"/>
      <c r="H44" s="41"/>
      <c r="I44" s="41"/>
      <c r="J44" s="41"/>
      <c r="K44" s="42"/>
    </row>
    <row r="45" spans="1:11" s="33" customFormat="1" x14ac:dyDescent="0.25">
      <c r="A45" s="63" t="s">
        <v>94</v>
      </c>
      <c r="B45" s="41">
        <v>6683.6900000000005</v>
      </c>
      <c r="C45" s="41">
        <v>38.67</v>
      </c>
      <c r="D45" s="41">
        <v>6252.09</v>
      </c>
      <c r="E45" s="41">
        <v>360.72</v>
      </c>
      <c r="F45" s="41">
        <v>5846.51</v>
      </c>
      <c r="G45" s="41">
        <v>44.86</v>
      </c>
      <c r="H45" s="41">
        <v>392.93</v>
      </c>
      <c r="I45" s="41">
        <v>133.47999999999999</v>
      </c>
      <c r="J45" s="41">
        <v>137.01</v>
      </c>
      <c r="K45" s="42">
        <v>122.44</v>
      </c>
    </row>
    <row r="46" spans="1:11" s="33" customFormat="1" x14ac:dyDescent="0.25">
      <c r="A46" s="64" t="s">
        <v>16</v>
      </c>
      <c r="B46" s="41"/>
      <c r="C46" s="41"/>
      <c r="D46" s="41"/>
      <c r="E46" s="41"/>
      <c r="F46" s="41"/>
      <c r="G46" s="41"/>
      <c r="H46" s="41"/>
      <c r="I46" s="41"/>
      <c r="J46" s="41"/>
      <c r="K46" s="42"/>
    </row>
    <row r="47" spans="1:11" s="33" customFormat="1" x14ac:dyDescent="0.25">
      <c r="A47" s="63" t="s">
        <v>95</v>
      </c>
      <c r="B47" s="41">
        <v>513.96</v>
      </c>
      <c r="C47" s="41">
        <v>12.88</v>
      </c>
      <c r="D47" s="41">
        <v>252.46</v>
      </c>
      <c r="E47" s="117" t="s">
        <v>146</v>
      </c>
      <c r="F47" s="41">
        <v>87.26</v>
      </c>
      <c r="G47" s="41">
        <v>165.20000000000002</v>
      </c>
      <c r="H47" s="41">
        <v>248.62</v>
      </c>
      <c r="I47" s="41">
        <v>59.550000000000004</v>
      </c>
      <c r="J47" s="117" t="s">
        <v>146</v>
      </c>
      <c r="K47" s="42">
        <v>189.07</v>
      </c>
    </row>
    <row r="48" spans="1:11" s="34" customFormat="1" x14ac:dyDescent="0.25">
      <c r="A48" s="64" t="s">
        <v>17</v>
      </c>
      <c r="B48" s="41"/>
      <c r="C48" s="41"/>
      <c r="D48" s="41"/>
      <c r="E48" s="41"/>
      <c r="F48" s="41"/>
      <c r="G48" s="41"/>
      <c r="H48" s="41"/>
      <c r="I48" s="41"/>
      <c r="J48" s="41"/>
      <c r="K48" s="42"/>
    </row>
    <row r="49" spans="1:11" s="34" customFormat="1" x14ac:dyDescent="0.25">
      <c r="A49" s="61" t="s">
        <v>98</v>
      </c>
      <c r="B49" s="39">
        <v>12847.66</v>
      </c>
      <c r="C49" s="39">
        <v>320.86</v>
      </c>
      <c r="D49" s="39">
        <v>11652.06</v>
      </c>
      <c r="E49" s="39">
        <v>127.05</v>
      </c>
      <c r="F49" s="39">
        <v>11239.66</v>
      </c>
      <c r="G49" s="39">
        <v>285.35000000000002</v>
      </c>
      <c r="H49" s="39">
        <v>874.74</v>
      </c>
      <c r="I49" s="39">
        <v>397.16</v>
      </c>
      <c r="J49" s="39">
        <v>68.320000000000007</v>
      </c>
      <c r="K49" s="40">
        <v>409.26</v>
      </c>
    </row>
    <row r="50" spans="1:11" s="33" customFormat="1" x14ac:dyDescent="0.25">
      <c r="A50" s="62" t="s">
        <v>18</v>
      </c>
      <c r="B50" s="39"/>
      <c r="C50" s="39"/>
      <c r="D50" s="39"/>
      <c r="E50" s="39"/>
      <c r="F50" s="39"/>
      <c r="G50" s="39"/>
      <c r="H50" s="39"/>
      <c r="I50" s="39"/>
      <c r="J50" s="39"/>
      <c r="K50" s="40"/>
    </row>
    <row r="51" spans="1:11" s="33" customFormat="1" x14ac:dyDescent="0.25">
      <c r="A51" s="63" t="s">
        <v>90</v>
      </c>
      <c r="B51" s="41">
        <v>10343.82</v>
      </c>
      <c r="C51" s="41">
        <v>280.98</v>
      </c>
      <c r="D51" s="41">
        <v>9290.56</v>
      </c>
      <c r="E51" s="41">
        <v>1.33</v>
      </c>
      <c r="F51" s="41">
        <v>9007.3700000000008</v>
      </c>
      <c r="G51" s="41">
        <v>281.86</v>
      </c>
      <c r="H51" s="41">
        <v>772.28</v>
      </c>
      <c r="I51" s="41">
        <v>354.85</v>
      </c>
      <c r="J51" s="41">
        <v>32.85</v>
      </c>
      <c r="K51" s="42">
        <v>384.58</v>
      </c>
    </row>
    <row r="52" spans="1:11" s="34" customFormat="1" x14ac:dyDescent="0.25">
      <c r="A52" s="64" t="s">
        <v>9</v>
      </c>
      <c r="B52" s="41"/>
      <c r="C52" s="41"/>
      <c r="D52" s="41"/>
      <c r="E52" s="41"/>
      <c r="F52" s="41"/>
      <c r="G52" s="41"/>
      <c r="H52" s="41"/>
      <c r="I52" s="41"/>
      <c r="J52" s="41"/>
      <c r="K52" s="42"/>
    </row>
    <row r="53" spans="1:11" s="33" customFormat="1" x14ac:dyDescent="0.25">
      <c r="A53" s="63" t="s">
        <v>94</v>
      </c>
      <c r="B53" s="41">
        <v>2480.0100000000002</v>
      </c>
      <c r="C53" s="41">
        <v>31.42</v>
      </c>
      <c r="D53" s="41">
        <v>2355.7800000000002</v>
      </c>
      <c r="E53" s="41">
        <v>125.72</v>
      </c>
      <c r="F53" s="41">
        <v>2226.5700000000002</v>
      </c>
      <c r="G53" s="41">
        <v>3.49</v>
      </c>
      <c r="H53" s="41">
        <v>92.81</v>
      </c>
      <c r="I53" s="41">
        <v>40.160000000000004</v>
      </c>
      <c r="J53" s="41">
        <v>35.47</v>
      </c>
      <c r="K53" s="42">
        <v>17.18</v>
      </c>
    </row>
    <row r="54" spans="1:11" s="33" customFormat="1" x14ac:dyDescent="0.25">
      <c r="A54" s="64" t="s">
        <v>12</v>
      </c>
      <c r="B54" s="41"/>
      <c r="C54" s="41"/>
      <c r="D54" s="41"/>
      <c r="E54" s="41"/>
      <c r="F54" s="41"/>
      <c r="G54" s="41"/>
      <c r="H54" s="41"/>
      <c r="I54" s="41"/>
      <c r="J54" s="41"/>
      <c r="K54" s="42"/>
    </row>
    <row r="55" spans="1:11" s="33" customFormat="1" x14ac:dyDescent="0.25">
      <c r="A55" s="63" t="s">
        <v>95</v>
      </c>
      <c r="B55" s="41">
        <v>23.830000000000002</v>
      </c>
      <c r="C55" s="41">
        <v>8.4600000000000009</v>
      </c>
      <c r="D55" s="41">
        <v>5.72</v>
      </c>
      <c r="E55" s="117" t="s">
        <v>146</v>
      </c>
      <c r="F55" s="41">
        <v>5.72</v>
      </c>
      <c r="G55" s="117" t="s">
        <v>146</v>
      </c>
      <c r="H55" s="41">
        <v>9.65</v>
      </c>
      <c r="I55" s="41">
        <v>2.15</v>
      </c>
      <c r="J55" s="117" t="s">
        <v>146</v>
      </c>
      <c r="K55" s="42">
        <v>7.5</v>
      </c>
    </row>
    <row r="56" spans="1:11" s="34" customFormat="1" x14ac:dyDescent="0.25">
      <c r="A56" s="64" t="s">
        <v>13</v>
      </c>
      <c r="B56" s="41"/>
      <c r="C56" s="41"/>
      <c r="D56" s="41"/>
      <c r="E56" s="41"/>
      <c r="F56" s="41"/>
      <c r="G56" s="41"/>
      <c r="H56" s="41"/>
      <c r="I56" s="41"/>
      <c r="J56" s="41"/>
      <c r="K56" s="42"/>
    </row>
    <row r="57" spans="1:11" s="34" customFormat="1" x14ac:dyDescent="0.25">
      <c r="A57" s="61" t="s">
        <v>114</v>
      </c>
      <c r="B57" s="39">
        <v>42449.56</v>
      </c>
      <c r="C57" s="39">
        <v>84.84</v>
      </c>
      <c r="D57" s="39">
        <v>36068.26</v>
      </c>
      <c r="E57" s="39">
        <v>178.97000000000003</v>
      </c>
      <c r="F57" s="39">
        <v>33721.31</v>
      </c>
      <c r="G57" s="39">
        <v>2167.98</v>
      </c>
      <c r="H57" s="39">
        <v>6296.4600000000009</v>
      </c>
      <c r="I57" s="39">
        <v>1622.73</v>
      </c>
      <c r="J57" s="39">
        <v>994.18999999999994</v>
      </c>
      <c r="K57" s="40">
        <v>3679.54</v>
      </c>
    </row>
    <row r="58" spans="1:11" s="33" customFormat="1" x14ac:dyDescent="0.25">
      <c r="A58" s="62" t="s">
        <v>19</v>
      </c>
      <c r="B58" s="39"/>
      <c r="C58" s="39"/>
      <c r="D58" s="39"/>
      <c r="E58" s="39"/>
      <c r="F58" s="39"/>
      <c r="G58" s="39"/>
      <c r="H58" s="39"/>
      <c r="I58" s="39"/>
      <c r="J58" s="39"/>
      <c r="K58" s="40"/>
    </row>
    <row r="59" spans="1:11" s="33" customFormat="1" x14ac:dyDescent="0.25">
      <c r="A59" s="63" t="s">
        <v>90</v>
      </c>
      <c r="B59" s="41">
        <v>38714.83</v>
      </c>
      <c r="C59" s="41">
        <v>16.46</v>
      </c>
      <c r="D59" s="41">
        <v>34636.58</v>
      </c>
      <c r="E59" s="41">
        <v>104.2</v>
      </c>
      <c r="F59" s="41">
        <v>32411.38</v>
      </c>
      <c r="G59" s="41">
        <v>2121</v>
      </c>
      <c r="H59" s="41">
        <v>4061.7900000000004</v>
      </c>
      <c r="I59" s="41">
        <v>1390.7</v>
      </c>
      <c r="J59" s="41">
        <v>983.52</v>
      </c>
      <c r="K59" s="42">
        <v>1687.5700000000002</v>
      </c>
    </row>
    <row r="60" spans="1:11" s="34" customFormat="1" x14ac:dyDescent="0.25">
      <c r="A60" s="64" t="s">
        <v>9</v>
      </c>
      <c r="B60" s="41"/>
      <c r="C60" s="41"/>
      <c r="D60" s="41"/>
      <c r="E60" s="41"/>
      <c r="F60" s="41"/>
      <c r="G60" s="41"/>
      <c r="H60" s="41"/>
      <c r="I60" s="41"/>
      <c r="J60" s="41"/>
      <c r="K60" s="42"/>
    </row>
    <row r="61" spans="1:11" s="34" customFormat="1" x14ac:dyDescent="0.25">
      <c r="A61" s="65" t="s">
        <v>111</v>
      </c>
      <c r="B61" s="41"/>
      <c r="C61" s="41"/>
      <c r="D61" s="41"/>
      <c r="E61" s="41"/>
      <c r="F61" s="41"/>
      <c r="G61" s="41"/>
      <c r="H61" s="41"/>
      <c r="I61" s="41"/>
      <c r="J61" s="41"/>
      <c r="K61" s="42"/>
    </row>
    <row r="62" spans="1:11" s="34" customFormat="1" x14ac:dyDescent="0.25">
      <c r="A62" s="68" t="s">
        <v>91</v>
      </c>
      <c r="B62" s="41">
        <v>747.74</v>
      </c>
      <c r="C62" s="117" t="s">
        <v>146</v>
      </c>
      <c r="D62" s="41">
        <v>538.01</v>
      </c>
      <c r="E62" s="41">
        <v>23.12</v>
      </c>
      <c r="F62" s="41">
        <v>464.3</v>
      </c>
      <c r="G62" s="41">
        <v>50.59</v>
      </c>
      <c r="H62" s="41">
        <v>209.73</v>
      </c>
      <c r="I62" s="41">
        <v>92.549999999999983</v>
      </c>
      <c r="J62" s="117" t="s">
        <v>146</v>
      </c>
      <c r="K62" s="42">
        <v>117.18</v>
      </c>
    </row>
    <row r="63" spans="1:11" s="34" customFormat="1" x14ac:dyDescent="0.25">
      <c r="A63" s="67" t="s">
        <v>29</v>
      </c>
      <c r="B63" s="41"/>
      <c r="C63" s="41"/>
      <c r="D63" s="41"/>
      <c r="E63" s="41"/>
      <c r="F63" s="41"/>
      <c r="G63" s="41"/>
      <c r="H63" s="41"/>
      <c r="I63" s="41"/>
      <c r="J63" s="41"/>
      <c r="K63" s="42"/>
    </row>
    <row r="64" spans="1:11" s="34" customFormat="1" x14ac:dyDescent="0.25">
      <c r="A64" s="63" t="s">
        <v>94</v>
      </c>
      <c r="B64" s="41">
        <v>401.07</v>
      </c>
      <c r="C64" s="117" t="s">
        <v>146</v>
      </c>
      <c r="D64" s="41">
        <v>368.88</v>
      </c>
      <c r="E64" s="41">
        <v>71.72</v>
      </c>
      <c r="F64" s="41">
        <v>297.16000000000003</v>
      </c>
      <c r="G64" s="117" t="s">
        <v>146</v>
      </c>
      <c r="H64" s="41">
        <v>32.190000000000005</v>
      </c>
      <c r="I64" s="41">
        <v>13.22</v>
      </c>
      <c r="J64" s="41">
        <v>10.010000000000002</v>
      </c>
      <c r="K64" s="42">
        <v>8.9600000000000009</v>
      </c>
    </row>
    <row r="65" spans="1:11" s="34" customFormat="1" x14ac:dyDescent="0.25">
      <c r="A65" s="64" t="s">
        <v>12</v>
      </c>
      <c r="B65" s="41"/>
      <c r="C65" s="41"/>
      <c r="D65" s="41"/>
      <c r="E65" s="41"/>
      <c r="F65" s="41"/>
      <c r="G65" s="41"/>
      <c r="H65" s="41"/>
      <c r="I65" s="41"/>
      <c r="J65" s="41"/>
      <c r="K65" s="42"/>
    </row>
    <row r="66" spans="1:11" s="33" customFormat="1" x14ac:dyDescent="0.25">
      <c r="A66" s="69" t="s">
        <v>95</v>
      </c>
      <c r="B66" s="41">
        <v>3333.66</v>
      </c>
      <c r="C66" s="41">
        <v>68.38</v>
      </c>
      <c r="D66" s="41">
        <v>1062.8</v>
      </c>
      <c r="E66" s="41">
        <v>3.0500000000000003</v>
      </c>
      <c r="F66" s="41">
        <v>1012.77</v>
      </c>
      <c r="G66" s="41">
        <v>46.980000000000004</v>
      </c>
      <c r="H66" s="41">
        <v>2202.48</v>
      </c>
      <c r="I66" s="41">
        <v>218.81</v>
      </c>
      <c r="J66" s="41">
        <v>0.66</v>
      </c>
      <c r="K66" s="42">
        <v>1983.01</v>
      </c>
    </row>
    <row r="67" spans="1:11" s="33" customFormat="1" x14ac:dyDescent="0.25">
      <c r="A67" s="64" t="s">
        <v>13</v>
      </c>
      <c r="B67" s="41"/>
      <c r="C67" s="41"/>
      <c r="D67" s="41"/>
      <c r="E67" s="41"/>
      <c r="F67" s="41"/>
      <c r="G67" s="41"/>
      <c r="H67" s="41"/>
      <c r="I67" s="41"/>
      <c r="J67" s="41"/>
      <c r="K67" s="42"/>
    </row>
    <row r="68" spans="1:11" s="34" customFormat="1" x14ac:dyDescent="0.25">
      <c r="A68" s="61" t="s">
        <v>99</v>
      </c>
      <c r="B68" s="39">
        <v>14.5</v>
      </c>
      <c r="C68" s="119" t="s">
        <v>146</v>
      </c>
      <c r="D68" s="119" t="s">
        <v>146</v>
      </c>
      <c r="E68" s="119" t="s">
        <v>146</v>
      </c>
      <c r="F68" s="119" t="s">
        <v>146</v>
      </c>
      <c r="G68" s="119" t="s">
        <v>146</v>
      </c>
      <c r="H68" s="39">
        <v>14.5</v>
      </c>
      <c r="I68" s="39">
        <v>0.23</v>
      </c>
      <c r="J68" s="119" t="s">
        <v>146</v>
      </c>
      <c r="K68" s="40">
        <v>14.27</v>
      </c>
    </row>
    <row r="69" spans="1:11" s="34" customFormat="1" x14ac:dyDescent="0.25">
      <c r="A69" s="62" t="s">
        <v>20</v>
      </c>
      <c r="B69" s="41"/>
      <c r="C69" s="41"/>
      <c r="D69" s="41"/>
      <c r="E69" s="41"/>
      <c r="F69" s="41"/>
      <c r="G69" s="41"/>
      <c r="H69" s="41"/>
      <c r="I69" s="41"/>
      <c r="J69" s="41"/>
      <c r="K69" s="42"/>
    </row>
    <row r="70" spans="1:11" x14ac:dyDescent="0.25">
      <c r="A70" s="63" t="s">
        <v>95</v>
      </c>
      <c r="B70" s="41">
        <v>14.5</v>
      </c>
      <c r="C70" s="117" t="s">
        <v>146</v>
      </c>
      <c r="D70" s="117" t="s">
        <v>146</v>
      </c>
      <c r="E70" s="117" t="s">
        <v>146</v>
      </c>
      <c r="F70" s="117" t="s">
        <v>146</v>
      </c>
      <c r="G70" s="117" t="s">
        <v>146</v>
      </c>
      <c r="H70" s="41">
        <v>14.5</v>
      </c>
      <c r="I70" s="41">
        <v>0.23</v>
      </c>
      <c r="J70" s="117" t="s">
        <v>146</v>
      </c>
      <c r="K70" s="42">
        <v>14.27</v>
      </c>
    </row>
    <row r="71" spans="1:11" x14ac:dyDescent="0.25">
      <c r="A71" s="64" t="s">
        <v>13</v>
      </c>
      <c r="B71" s="41"/>
      <c r="C71" s="41"/>
      <c r="D71" s="41"/>
      <c r="E71" s="41"/>
      <c r="F71" s="41"/>
      <c r="G71" s="41"/>
      <c r="H71" s="41"/>
      <c r="I71" s="41"/>
      <c r="J71" s="41"/>
      <c r="K71" s="42"/>
    </row>
    <row r="72" spans="1:11" s="99" customFormat="1" x14ac:dyDescent="0.25">
      <c r="A72" s="61" t="s">
        <v>100</v>
      </c>
      <c r="B72" s="39">
        <v>43249.29</v>
      </c>
      <c r="C72" s="39">
        <v>1089.2</v>
      </c>
      <c r="D72" s="39">
        <v>40537.130000000005</v>
      </c>
      <c r="E72" s="39">
        <v>167.84</v>
      </c>
      <c r="F72" s="39">
        <v>39647.120000000003</v>
      </c>
      <c r="G72" s="39">
        <v>722.17</v>
      </c>
      <c r="H72" s="39">
        <v>1622.96</v>
      </c>
      <c r="I72" s="39">
        <v>693.27</v>
      </c>
      <c r="J72" s="39">
        <v>77.69</v>
      </c>
      <c r="K72" s="40">
        <v>852</v>
      </c>
    </row>
    <row r="73" spans="1:11" x14ac:dyDescent="0.25">
      <c r="A73" s="62" t="s">
        <v>21</v>
      </c>
      <c r="B73" s="41"/>
      <c r="C73" s="41"/>
      <c r="D73" s="41"/>
      <c r="E73" s="41"/>
      <c r="F73" s="41"/>
      <c r="G73" s="41"/>
      <c r="H73" s="41"/>
      <c r="I73" s="41"/>
      <c r="J73" s="41"/>
      <c r="K73" s="42"/>
    </row>
    <row r="74" spans="1:11" x14ac:dyDescent="0.25">
      <c r="A74" s="63" t="s">
        <v>90</v>
      </c>
      <c r="B74" s="41">
        <v>42939.3</v>
      </c>
      <c r="C74" s="41">
        <v>1083.27</v>
      </c>
      <c r="D74" s="41">
        <v>40309.200000000004</v>
      </c>
      <c r="E74" s="41">
        <v>119.83</v>
      </c>
      <c r="F74" s="41">
        <v>39469.840000000004</v>
      </c>
      <c r="G74" s="41">
        <v>719.53</v>
      </c>
      <c r="H74" s="41">
        <v>1546.83</v>
      </c>
      <c r="I74" s="41">
        <v>668.44</v>
      </c>
      <c r="J74" s="41">
        <v>69.23</v>
      </c>
      <c r="K74" s="42">
        <v>809.16</v>
      </c>
    </row>
    <row r="75" spans="1:11" x14ac:dyDescent="0.25">
      <c r="A75" s="64" t="s">
        <v>9</v>
      </c>
      <c r="B75" s="41"/>
      <c r="C75" s="41"/>
      <c r="D75" s="41"/>
      <c r="E75" s="41"/>
      <c r="F75" s="41"/>
      <c r="G75" s="41"/>
      <c r="H75" s="41"/>
      <c r="I75" s="41"/>
      <c r="J75" s="41"/>
      <c r="K75" s="42"/>
    </row>
    <row r="76" spans="1:11" x14ac:dyDescent="0.25">
      <c r="A76" s="63" t="s">
        <v>94</v>
      </c>
      <c r="B76" s="41">
        <v>230.16</v>
      </c>
      <c r="C76" s="117" t="s">
        <v>146</v>
      </c>
      <c r="D76" s="41">
        <v>203.74</v>
      </c>
      <c r="E76" s="41">
        <v>48.01</v>
      </c>
      <c r="F76" s="41">
        <v>155.72999999999999</v>
      </c>
      <c r="G76" s="117" t="s">
        <v>146</v>
      </c>
      <c r="H76" s="41">
        <v>26.42</v>
      </c>
      <c r="I76" s="41">
        <v>17.96</v>
      </c>
      <c r="J76" s="41">
        <v>8.4600000000000009</v>
      </c>
      <c r="K76" s="118" t="s">
        <v>146</v>
      </c>
    </row>
    <row r="77" spans="1:11" x14ac:dyDescent="0.25">
      <c r="A77" s="64" t="s">
        <v>12</v>
      </c>
      <c r="B77" s="41"/>
      <c r="C77" s="41"/>
      <c r="D77" s="41"/>
      <c r="E77" s="41"/>
      <c r="F77" s="41"/>
      <c r="G77" s="41"/>
      <c r="H77" s="41"/>
      <c r="I77" s="41"/>
      <c r="J77" s="41"/>
      <c r="K77" s="42"/>
    </row>
    <row r="78" spans="1:11" x14ac:dyDescent="0.25">
      <c r="A78" s="63" t="s">
        <v>95</v>
      </c>
      <c r="B78" s="41">
        <v>79.83</v>
      </c>
      <c r="C78" s="41">
        <v>5.93</v>
      </c>
      <c r="D78" s="41">
        <v>24.19</v>
      </c>
      <c r="E78" s="117" t="s">
        <v>146</v>
      </c>
      <c r="F78" s="41">
        <v>21.55</v>
      </c>
      <c r="G78" s="41">
        <v>2.64</v>
      </c>
      <c r="H78" s="41">
        <v>49.71</v>
      </c>
      <c r="I78" s="41">
        <v>6.87</v>
      </c>
      <c r="J78" s="117" t="s">
        <v>146</v>
      </c>
      <c r="K78" s="42">
        <v>42.84</v>
      </c>
    </row>
    <row r="79" spans="1:11" x14ac:dyDescent="0.25">
      <c r="A79" s="64" t="s">
        <v>13</v>
      </c>
      <c r="B79" s="41"/>
      <c r="C79" s="41"/>
      <c r="D79" s="41"/>
      <c r="E79" s="41"/>
      <c r="F79" s="41"/>
      <c r="G79" s="41"/>
      <c r="H79" s="41"/>
      <c r="I79" s="41"/>
      <c r="J79" s="41"/>
      <c r="K79" s="42"/>
    </row>
    <row r="80" spans="1:11" s="99" customFormat="1" x14ac:dyDescent="0.25">
      <c r="A80" s="61" t="s">
        <v>101</v>
      </c>
      <c r="B80" s="39">
        <v>385.98</v>
      </c>
      <c r="C80" s="39">
        <v>16.670000000000002</v>
      </c>
      <c r="D80" s="39">
        <v>211.72</v>
      </c>
      <c r="E80" s="119" t="s">
        <v>146</v>
      </c>
      <c r="F80" s="39">
        <v>206.27</v>
      </c>
      <c r="G80" s="39">
        <v>5.45</v>
      </c>
      <c r="H80" s="39">
        <v>157.59</v>
      </c>
      <c r="I80" s="39">
        <v>31.37</v>
      </c>
      <c r="J80" s="119" t="s">
        <v>146</v>
      </c>
      <c r="K80" s="40">
        <v>126.22</v>
      </c>
    </row>
    <row r="81" spans="1:11" x14ac:dyDescent="0.25">
      <c r="A81" s="62" t="s">
        <v>141</v>
      </c>
      <c r="B81" s="41"/>
      <c r="C81" s="41"/>
      <c r="D81" s="41"/>
      <c r="E81" s="41"/>
      <c r="F81" s="41"/>
      <c r="G81" s="41"/>
      <c r="H81" s="41"/>
      <c r="I81" s="41"/>
      <c r="J81" s="41"/>
      <c r="K81" s="42"/>
    </row>
    <row r="82" spans="1:11" x14ac:dyDescent="0.25">
      <c r="A82" s="63" t="s">
        <v>95</v>
      </c>
      <c r="B82" s="41">
        <v>385.98</v>
      </c>
      <c r="C82" s="41">
        <v>16.670000000000002</v>
      </c>
      <c r="D82" s="41">
        <v>211.72</v>
      </c>
      <c r="E82" s="117" t="s">
        <v>146</v>
      </c>
      <c r="F82" s="41">
        <v>206.27</v>
      </c>
      <c r="G82" s="41">
        <v>5.45</v>
      </c>
      <c r="H82" s="41">
        <v>157.59</v>
      </c>
      <c r="I82" s="41">
        <v>31.37</v>
      </c>
      <c r="J82" s="117" t="s">
        <v>146</v>
      </c>
      <c r="K82" s="42">
        <v>126.22</v>
      </c>
    </row>
    <row r="83" spans="1:11" x14ac:dyDescent="0.25">
      <c r="A83" s="64" t="s">
        <v>13</v>
      </c>
      <c r="B83" s="41"/>
      <c r="C83" s="41"/>
      <c r="D83" s="41"/>
      <c r="E83" s="41"/>
      <c r="F83" s="41"/>
      <c r="G83" s="41"/>
      <c r="H83" s="41"/>
      <c r="I83" s="41"/>
      <c r="J83" s="41"/>
      <c r="K83" s="42"/>
    </row>
    <row r="84" spans="1:11" s="99" customFormat="1" x14ac:dyDescent="0.25">
      <c r="A84" s="61" t="s">
        <v>102</v>
      </c>
      <c r="B84" s="39">
        <f>7466.21+66.83</f>
        <v>7533.04</v>
      </c>
      <c r="C84" s="39">
        <f>53.45+230.53</f>
        <v>283.98</v>
      </c>
      <c r="D84" s="39">
        <v>2411.34</v>
      </c>
      <c r="E84" s="39">
        <v>1616.85</v>
      </c>
      <c r="F84" s="39">
        <v>784.21</v>
      </c>
      <c r="G84" s="39">
        <v>10.28</v>
      </c>
      <c r="H84" s="39">
        <f>13.38+4824.34</f>
        <v>4837.72</v>
      </c>
      <c r="I84" s="39">
        <v>409.06</v>
      </c>
      <c r="J84" s="39">
        <v>1.1000000000000001</v>
      </c>
      <c r="K84" s="40">
        <f>13.38+4414.18</f>
        <v>4427.5600000000004</v>
      </c>
    </row>
    <row r="85" spans="1:11" x14ac:dyDescent="0.25">
      <c r="A85" s="62" t="s">
        <v>22</v>
      </c>
      <c r="B85" s="41"/>
      <c r="C85" s="41"/>
      <c r="D85" s="41"/>
      <c r="E85" s="41"/>
      <c r="F85" s="41"/>
      <c r="G85" s="41"/>
      <c r="H85" s="41"/>
      <c r="I85" s="41"/>
      <c r="J85" s="41"/>
      <c r="K85" s="42"/>
    </row>
    <row r="86" spans="1:11" x14ac:dyDescent="0.25">
      <c r="A86" s="63" t="s">
        <v>90</v>
      </c>
      <c r="B86" s="41">
        <f>66.83+2566.17</f>
        <v>2633</v>
      </c>
      <c r="C86" s="41">
        <f>53.45+51.56</f>
        <v>105.01</v>
      </c>
      <c r="D86" s="41">
        <v>1422.0800000000002</v>
      </c>
      <c r="E86" s="41">
        <v>1252.82</v>
      </c>
      <c r="F86" s="41">
        <v>168.39</v>
      </c>
      <c r="G86" s="41">
        <v>0.87</v>
      </c>
      <c r="H86" s="41">
        <f>13.38+1092.53</f>
        <v>1105.9100000000001</v>
      </c>
      <c r="I86" s="41">
        <v>159.15</v>
      </c>
      <c r="J86" s="41">
        <v>1.1000000000000001</v>
      </c>
      <c r="K86" s="42">
        <f>13.38+932.28</f>
        <v>945.66</v>
      </c>
    </row>
    <row r="87" spans="1:11" x14ac:dyDescent="0.25">
      <c r="A87" s="64" t="s">
        <v>9</v>
      </c>
      <c r="B87" s="41"/>
      <c r="C87" s="41"/>
      <c r="D87" s="41"/>
      <c r="E87" s="41"/>
      <c r="F87" s="41"/>
      <c r="G87" s="41"/>
      <c r="H87" s="41"/>
      <c r="I87" s="41"/>
      <c r="J87" s="41"/>
      <c r="K87" s="42"/>
    </row>
    <row r="88" spans="1:11" x14ac:dyDescent="0.25">
      <c r="A88" s="63" t="s">
        <v>94</v>
      </c>
      <c r="B88" s="41">
        <v>69.44</v>
      </c>
      <c r="C88" s="117" t="s">
        <v>146</v>
      </c>
      <c r="D88" s="41">
        <v>62.65</v>
      </c>
      <c r="E88" s="41">
        <v>12.02</v>
      </c>
      <c r="F88" s="41">
        <v>50.63</v>
      </c>
      <c r="G88" s="117" t="s">
        <v>146</v>
      </c>
      <c r="H88" s="41">
        <v>6.79</v>
      </c>
      <c r="I88" s="41">
        <v>3.79</v>
      </c>
      <c r="J88" s="117" t="s">
        <v>146</v>
      </c>
      <c r="K88" s="42">
        <v>3</v>
      </c>
    </row>
    <row r="89" spans="1:11" x14ac:dyDescent="0.25">
      <c r="A89" s="64" t="s">
        <v>12</v>
      </c>
      <c r="B89" s="41"/>
      <c r="C89" s="41"/>
      <c r="D89" s="41"/>
      <c r="E89" s="41"/>
      <c r="F89" s="41"/>
      <c r="G89" s="41"/>
      <c r="H89" s="41"/>
      <c r="I89" s="41"/>
      <c r="J89" s="41"/>
      <c r="K89" s="42"/>
    </row>
    <row r="90" spans="1:11" x14ac:dyDescent="0.25">
      <c r="A90" s="63" t="s">
        <v>95</v>
      </c>
      <c r="B90" s="41">
        <v>4830.6000000000004</v>
      </c>
      <c r="C90" s="41">
        <v>178.97</v>
      </c>
      <c r="D90" s="41">
        <v>926.61</v>
      </c>
      <c r="E90" s="41">
        <v>352.01</v>
      </c>
      <c r="F90" s="41">
        <v>565.19000000000005</v>
      </c>
      <c r="G90" s="41">
        <v>9.41</v>
      </c>
      <c r="H90" s="41">
        <v>3725.02</v>
      </c>
      <c r="I90" s="41">
        <v>246.12</v>
      </c>
      <c r="J90" s="117" t="s">
        <v>146</v>
      </c>
      <c r="K90" s="42">
        <v>3478.9</v>
      </c>
    </row>
    <row r="91" spans="1:11" x14ac:dyDescent="0.25">
      <c r="A91" s="64" t="s">
        <v>13</v>
      </c>
      <c r="B91" s="41"/>
      <c r="C91" s="41"/>
      <c r="D91" s="41"/>
      <c r="E91" s="41"/>
      <c r="F91" s="41"/>
      <c r="G91" s="41"/>
      <c r="H91" s="41"/>
      <c r="I91" s="41"/>
      <c r="J91" s="41"/>
      <c r="K91" s="42"/>
    </row>
    <row r="92" spans="1:11" s="99" customFormat="1" x14ac:dyDescent="0.25">
      <c r="A92" s="61" t="s">
        <v>103</v>
      </c>
      <c r="B92" s="39">
        <v>89.600000000000009</v>
      </c>
      <c r="C92" s="119" t="s">
        <v>146</v>
      </c>
      <c r="D92" s="39">
        <v>89.600000000000009</v>
      </c>
      <c r="E92" s="39">
        <v>89.600000000000009</v>
      </c>
      <c r="F92" s="119" t="s">
        <v>146</v>
      </c>
      <c r="G92" s="119" t="s">
        <v>146</v>
      </c>
      <c r="H92" s="119" t="s">
        <v>146</v>
      </c>
      <c r="I92" s="119" t="s">
        <v>146</v>
      </c>
      <c r="J92" s="119" t="s">
        <v>146</v>
      </c>
      <c r="K92" s="120" t="s">
        <v>146</v>
      </c>
    </row>
    <row r="93" spans="1:11" s="99" customFormat="1" x14ac:dyDescent="0.25">
      <c r="A93" s="62" t="s">
        <v>23</v>
      </c>
      <c r="B93" s="39"/>
      <c r="C93" s="39"/>
      <c r="D93" s="39"/>
      <c r="E93" s="39"/>
      <c r="F93" s="39"/>
      <c r="G93" s="39"/>
      <c r="H93" s="39"/>
      <c r="I93" s="39"/>
      <c r="J93" s="39"/>
      <c r="K93" s="40"/>
    </row>
    <row r="94" spans="1:11" s="99" customFormat="1" x14ac:dyDescent="0.25">
      <c r="A94" s="61" t="s">
        <v>104</v>
      </c>
      <c r="B94" s="39">
        <v>205.91</v>
      </c>
      <c r="C94" s="119" t="s">
        <v>146</v>
      </c>
      <c r="D94" s="39">
        <v>175.63</v>
      </c>
      <c r="E94" s="39">
        <v>173.38</v>
      </c>
      <c r="F94" s="39">
        <v>2.25</v>
      </c>
      <c r="G94" s="119" t="s">
        <v>146</v>
      </c>
      <c r="H94" s="39">
        <v>30.28</v>
      </c>
      <c r="I94" s="39">
        <v>1.67</v>
      </c>
      <c r="J94" s="119" t="s">
        <v>146</v>
      </c>
      <c r="K94" s="40">
        <v>28.61</v>
      </c>
    </row>
    <row r="95" spans="1:11" s="99" customFormat="1" x14ac:dyDescent="0.25">
      <c r="A95" s="62" t="s">
        <v>24</v>
      </c>
      <c r="B95" s="39"/>
      <c r="C95" s="39"/>
      <c r="D95" s="39"/>
      <c r="E95" s="39"/>
      <c r="F95" s="39"/>
      <c r="G95" s="39"/>
      <c r="H95" s="39"/>
      <c r="I95" s="39"/>
      <c r="J95" s="39"/>
      <c r="K95" s="40"/>
    </row>
    <row r="96" spans="1:11" s="99" customFormat="1" x14ac:dyDescent="0.25">
      <c r="A96" s="61" t="s">
        <v>105</v>
      </c>
      <c r="B96" s="39">
        <v>42.93</v>
      </c>
      <c r="C96" s="119" t="s">
        <v>146</v>
      </c>
      <c r="D96" s="39">
        <v>42.43</v>
      </c>
      <c r="E96" s="39">
        <v>42.43</v>
      </c>
      <c r="F96" s="119" t="s">
        <v>146</v>
      </c>
      <c r="G96" s="119" t="s">
        <v>146</v>
      </c>
      <c r="H96" s="39">
        <v>0.5</v>
      </c>
      <c r="I96" s="119" t="s">
        <v>146</v>
      </c>
      <c r="J96" s="119" t="s">
        <v>146</v>
      </c>
      <c r="K96" s="40">
        <v>0.5</v>
      </c>
    </row>
    <row r="97" spans="1:11" s="99" customFormat="1" x14ac:dyDescent="0.25">
      <c r="A97" s="62" t="s">
        <v>25</v>
      </c>
      <c r="B97" s="39"/>
      <c r="C97" s="39"/>
      <c r="D97" s="39"/>
      <c r="E97" s="39"/>
      <c r="F97" s="39"/>
      <c r="G97" s="39"/>
      <c r="H97" s="39"/>
      <c r="I97" s="39"/>
      <c r="J97" s="39"/>
      <c r="K97" s="40"/>
    </row>
    <row r="98" spans="1:11" s="99" customFormat="1" x14ac:dyDescent="0.25">
      <c r="A98" s="70" t="s">
        <v>0</v>
      </c>
      <c r="B98" s="39">
        <v>2629.37</v>
      </c>
      <c r="C98" s="39">
        <v>1851.48</v>
      </c>
      <c r="D98" s="39">
        <v>672.71</v>
      </c>
      <c r="E98" s="119" t="s">
        <v>146</v>
      </c>
      <c r="F98" s="39">
        <v>656.88</v>
      </c>
      <c r="G98" s="39">
        <v>15.83</v>
      </c>
      <c r="H98" s="39">
        <v>105.18</v>
      </c>
      <c r="I98" s="39">
        <v>37.99</v>
      </c>
      <c r="J98" s="39">
        <v>14.74</v>
      </c>
      <c r="K98" s="40">
        <v>52.45</v>
      </c>
    </row>
    <row r="99" spans="1:11" s="99" customFormat="1" x14ac:dyDescent="0.25">
      <c r="A99" s="62" t="s">
        <v>26</v>
      </c>
      <c r="B99" s="39"/>
      <c r="C99" s="39"/>
      <c r="D99" s="39"/>
      <c r="E99" s="39"/>
      <c r="F99" s="39"/>
      <c r="G99" s="39"/>
      <c r="H99" s="39"/>
      <c r="I99" s="39"/>
      <c r="J99" s="39"/>
      <c r="K99" s="40"/>
    </row>
    <row r="100" spans="1:11" s="99" customFormat="1" x14ac:dyDescent="0.25">
      <c r="A100" s="61" t="s">
        <v>106</v>
      </c>
      <c r="B100" s="39">
        <v>1981.94</v>
      </c>
      <c r="C100" s="39">
        <v>1369.54</v>
      </c>
      <c r="D100" s="39">
        <v>364.78</v>
      </c>
      <c r="E100" s="119" t="s">
        <v>146</v>
      </c>
      <c r="F100" s="39">
        <v>341.28000000000003</v>
      </c>
      <c r="G100" s="39">
        <v>23.5</v>
      </c>
      <c r="H100" s="39">
        <v>247.62</v>
      </c>
      <c r="I100" s="39">
        <v>72.12</v>
      </c>
      <c r="J100" s="39">
        <v>31.07</v>
      </c>
      <c r="K100" s="40">
        <v>144.43</v>
      </c>
    </row>
    <row r="101" spans="1:11" s="99" customFormat="1" x14ac:dyDescent="0.25">
      <c r="A101" s="62" t="s">
        <v>144</v>
      </c>
      <c r="B101" s="39"/>
      <c r="C101" s="39"/>
      <c r="D101" s="39"/>
      <c r="E101" s="39"/>
      <c r="F101" s="39"/>
      <c r="G101" s="39"/>
      <c r="H101" s="39"/>
      <c r="I101" s="39"/>
      <c r="J101" s="39"/>
      <c r="K101" s="40"/>
    </row>
    <row r="102" spans="1:11" s="99" customFormat="1" x14ac:dyDescent="0.25">
      <c r="A102" s="61" t="s">
        <v>107</v>
      </c>
      <c r="B102" s="39">
        <v>6198.6100000000006</v>
      </c>
      <c r="C102" s="39">
        <v>3619.91</v>
      </c>
      <c r="D102" s="39">
        <v>1974.39</v>
      </c>
      <c r="E102" s="119" t="s">
        <v>146</v>
      </c>
      <c r="F102" s="39">
        <v>966.15</v>
      </c>
      <c r="G102" s="39">
        <v>1008.24</v>
      </c>
      <c r="H102" s="39">
        <v>604.30999999999995</v>
      </c>
      <c r="I102" s="39">
        <v>121.18</v>
      </c>
      <c r="J102" s="39">
        <v>17.93</v>
      </c>
      <c r="K102" s="40">
        <v>465.2</v>
      </c>
    </row>
    <row r="103" spans="1:11" s="99" customFormat="1" x14ac:dyDescent="0.25">
      <c r="A103" s="62" t="s">
        <v>143</v>
      </c>
      <c r="B103" s="39"/>
      <c r="C103" s="39"/>
      <c r="D103" s="39"/>
      <c r="E103" s="39"/>
      <c r="F103" s="39"/>
      <c r="G103" s="39"/>
      <c r="H103" s="39"/>
      <c r="I103" s="39"/>
      <c r="J103" s="39"/>
      <c r="K103" s="40"/>
    </row>
    <row r="104" spans="1:11" s="99" customFormat="1" x14ac:dyDescent="0.25">
      <c r="A104" s="61" t="s">
        <v>108</v>
      </c>
      <c r="B104" s="39">
        <v>3591.87</v>
      </c>
      <c r="C104" s="119" t="s">
        <v>146</v>
      </c>
      <c r="D104" s="39">
        <v>3428.1800000000003</v>
      </c>
      <c r="E104" s="39">
        <v>70.27</v>
      </c>
      <c r="F104" s="39">
        <v>3325.69</v>
      </c>
      <c r="G104" s="39">
        <v>32.22</v>
      </c>
      <c r="H104" s="39">
        <v>163.69</v>
      </c>
      <c r="I104" s="39">
        <v>94.45</v>
      </c>
      <c r="J104" s="39">
        <v>40.32</v>
      </c>
      <c r="K104" s="40">
        <v>28.92</v>
      </c>
    </row>
    <row r="105" spans="1:11" s="99" customFormat="1" x14ac:dyDescent="0.25">
      <c r="A105" s="62" t="s">
        <v>27</v>
      </c>
    </row>
    <row r="106" spans="1:11" x14ac:dyDescent="0.25">
      <c r="A106" s="71" t="s">
        <v>66</v>
      </c>
    </row>
    <row r="107" spans="1:11" x14ac:dyDescent="0.25">
      <c r="A107" s="72" t="s">
        <v>67</v>
      </c>
    </row>
  </sheetData>
  <mergeCells count="11">
    <mergeCell ref="H5:H6"/>
    <mergeCell ref="B3:B6"/>
    <mergeCell ref="A3:A6"/>
    <mergeCell ref="C3:K3"/>
    <mergeCell ref="D5:G5"/>
    <mergeCell ref="C4:G4"/>
    <mergeCell ref="H4:K4"/>
    <mergeCell ref="C5:C6"/>
    <mergeCell ref="I5:I6"/>
    <mergeCell ref="J5:J6"/>
    <mergeCell ref="K5:K6"/>
  </mergeCells>
  <pageMargins left="0" right="0" top="0" bottom="0" header="0" footer="0"/>
  <pageSetup paperSize="9" scale="7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6"/>
  <sheetViews>
    <sheetView showGridLines="0" zoomScaleNormal="100" workbookViewId="0">
      <selection activeCell="A84" sqref="A84"/>
    </sheetView>
  </sheetViews>
  <sheetFormatPr defaultRowHeight="12.75" x14ac:dyDescent="0.2"/>
  <cols>
    <col min="1" max="1" width="51.42578125" style="27" customWidth="1"/>
    <col min="2" max="17" width="10.5703125" style="24" customWidth="1"/>
    <col min="18" max="210" width="9.140625" style="24"/>
    <col min="211" max="211" width="64" style="24" customWidth="1"/>
    <col min="212" max="212" width="9.28515625" style="24" customWidth="1"/>
    <col min="213" max="213" width="11.7109375" style="24" customWidth="1"/>
    <col min="214" max="214" width="11.5703125" style="24" customWidth="1"/>
    <col min="215" max="218" width="11.140625" style="24" customWidth="1"/>
    <col min="219" max="221" width="9.42578125" style="24" customWidth="1"/>
    <col min="222" max="223" width="10.42578125" style="24" customWidth="1"/>
    <col min="224" max="224" width="9.42578125" style="24" customWidth="1"/>
    <col min="225" max="229" width="11.28515625" style="24" customWidth="1"/>
    <col min="230" max="230" width="11.140625" style="24" customWidth="1"/>
    <col min="231" max="231" width="11" style="24" customWidth="1"/>
    <col min="232" max="232" width="11.28515625" style="24" customWidth="1"/>
    <col min="233" max="233" width="12.28515625" style="24" customWidth="1"/>
    <col min="234" max="238" width="11.42578125" style="24" customWidth="1"/>
    <col min="239" max="241" width="9.28515625" style="24" customWidth="1"/>
    <col min="242" max="249" width="10" style="24" customWidth="1"/>
    <col min="250" max="250" width="9.28515625" style="24" customWidth="1"/>
    <col min="251" max="251" width="11.7109375" style="24" customWidth="1"/>
    <col min="252" max="252" width="11" style="24" customWidth="1"/>
    <col min="253" max="253" width="10.7109375" style="24" customWidth="1"/>
    <col min="254" max="258" width="11.42578125" style="24" customWidth="1"/>
    <col min="259" max="260" width="10.42578125" style="24" customWidth="1"/>
    <col min="261" max="261" width="9.28515625" style="24" customWidth="1"/>
    <col min="262" max="270" width="10.85546875" style="24" customWidth="1"/>
    <col min="271" max="271" width="12.28515625" style="24" customWidth="1"/>
    <col min="272" max="272" width="10.7109375" style="24" customWidth="1"/>
    <col min="273" max="273" width="10.28515625" style="24" customWidth="1"/>
    <col min="274" max="466" width="9.140625" style="24"/>
    <col min="467" max="467" width="64" style="24" customWidth="1"/>
    <col min="468" max="468" width="9.28515625" style="24" customWidth="1"/>
    <col min="469" max="469" width="11.7109375" style="24" customWidth="1"/>
    <col min="470" max="470" width="11.5703125" style="24" customWidth="1"/>
    <col min="471" max="474" width="11.140625" style="24" customWidth="1"/>
    <col min="475" max="477" width="9.42578125" style="24" customWidth="1"/>
    <col min="478" max="479" width="10.42578125" style="24" customWidth="1"/>
    <col min="480" max="480" width="9.42578125" style="24" customWidth="1"/>
    <col min="481" max="485" width="11.28515625" style="24" customWidth="1"/>
    <col min="486" max="486" width="11.140625" style="24" customWidth="1"/>
    <col min="487" max="487" width="11" style="24" customWidth="1"/>
    <col min="488" max="488" width="11.28515625" style="24" customWidth="1"/>
    <col min="489" max="489" width="12.28515625" style="24" customWidth="1"/>
    <col min="490" max="494" width="11.42578125" style="24" customWidth="1"/>
    <col min="495" max="497" width="9.28515625" style="24" customWidth="1"/>
    <col min="498" max="505" width="10" style="24" customWidth="1"/>
    <col min="506" max="506" width="9.28515625" style="24" customWidth="1"/>
    <col min="507" max="507" width="11.7109375" style="24" customWidth="1"/>
    <col min="508" max="508" width="11" style="24" customWidth="1"/>
    <col min="509" max="509" width="10.7109375" style="24" customWidth="1"/>
    <col min="510" max="514" width="11.42578125" style="24" customWidth="1"/>
    <col min="515" max="516" width="10.42578125" style="24" customWidth="1"/>
    <col min="517" max="517" width="9.28515625" style="24" customWidth="1"/>
    <col min="518" max="526" width="10.85546875" style="24" customWidth="1"/>
    <col min="527" max="527" width="12.28515625" style="24" customWidth="1"/>
    <col min="528" max="528" width="10.7109375" style="24" customWidth="1"/>
    <col min="529" max="529" width="10.28515625" style="24" customWidth="1"/>
    <col min="530" max="722" width="9.140625" style="24"/>
    <col min="723" max="723" width="64" style="24" customWidth="1"/>
    <col min="724" max="724" width="9.28515625" style="24" customWidth="1"/>
    <col min="725" max="725" width="11.7109375" style="24" customWidth="1"/>
    <col min="726" max="726" width="11.5703125" style="24" customWidth="1"/>
    <col min="727" max="730" width="11.140625" style="24" customWidth="1"/>
    <col min="731" max="733" width="9.42578125" style="24" customWidth="1"/>
    <col min="734" max="735" width="10.42578125" style="24" customWidth="1"/>
    <col min="736" max="736" width="9.42578125" style="24" customWidth="1"/>
    <col min="737" max="741" width="11.28515625" style="24" customWidth="1"/>
    <col min="742" max="742" width="11.140625" style="24" customWidth="1"/>
    <col min="743" max="743" width="11" style="24" customWidth="1"/>
    <col min="744" max="744" width="11.28515625" style="24" customWidth="1"/>
    <col min="745" max="745" width="12.28515625" style="24" customWidth="1"/>
    <col min="746" max="750" width="11.42578125" style="24" customWidth="1"/>
    <col min="751" max="753" width="9.28515625" style="24" customWidth="1"/>
    <col min="754" max="761" width="10" style="24" customWidth="1"/>
    <col min="762" max="762" width="9.28515625" style="24" customWidth="1"/>
    <col min="763" max="763" width="11.7109375" style="24" customWidth="1"/>
    <col min="764" max="764" width="11" style="24" customWidth="1"/>
    <col min="765" max="765" width="10.7109375" style="24" customWidth="1"/>
    <col min="766" max="770" width="11.42578125" style="24" customWidth="1"/>
    <col min="771" max="772" width="10.42578125" style="24" customWidth="1"/>
    <col min="773" max="773" width="9.28515625" style="24" customWidth="1"/>
    <col min="774" max="782" width="10.85546875" style="24" customWidth="1"/>
    <col min="783" max="783" width="12.28515625" style="24" customWidth="1"/>
    <col min="784" max="784" width="10.7109375" style="24" customWidth="1"/>
    <col min="785" max="785" width="10.28515625" style="24" customWidth="1"/>
    <col min="786" max="978" width="9.140625" style="24"/>
    <col min="979" max="979" width="64" style="24" customWidth="1"/>
    <col min="980" max="980" width="9.28515625" style="24" customWidth="1"/>
    <col min="981" max="981" width="11.7109375" style="24" customWidth="1"/>
    <col min="982" max="982" width="11.5703125" style="24" customWidth="1"/>
    <col min="983" max="986" width="11.140625" style="24" customWidth="1"/>
    <col min="987" max="989" width="9.42578125" style="24" customWidth="1"/>
    <col min="990" max="991" width="10.42578125" style="24" customWidth="1"/>
    <col min="992" max="992" width="9.42578125" style="24" customWidth="1"/>
    <col min="993" max="997" width="11.28515625" style="24" customWidth="1"/>
    <col min="998" max="998" width="11.140625" style="24" customWidth="1"/>
    <col min="999" max="999" width="11" style="24" customWidth="1"/>
    <col min="1000" max="1000" width="11.28515625" style="24" customWidth="1"/>
    <col min="1001" max="1001" width="12.28515625" style="24" customWidth="1"/>
    <col min="1002" max="1006" width="11.42578125" style="24" customWidth="1"/>
    <col min="1007" max="1009" width="9.28515625" style="24" customWidth="1"/>
    <col min="1010" max="1017" width="10" style="24" customWidth="1"/>
    <col min="1018" max="1018" width="9.28515625" style="24" customWidth="1"/>
    <col min="1019" max="1019" width="11.7109375" style="24" customWidth="1"/>
    <col min="1020" max="1020" width="11" style="24" customWidth="1"/>
    <col min="1021" max="1021" width="10.7109375" style="24" customWidth="1"/>
    <col min="1022" max="1026" width="11.42578125" style="24" customWidth="1"/>
    <col min="1027" max="1028" width="10.42578125" style="24" customWidth="1"/>
    <col min="1029" max="1029" width="9.28515625" style="24" customWidth="1"/>
    <col min="1030" max="1038" width="10.85546875" style="24" customWidth="1"/>
    <col min="1039" max="1039" width="12.28515625" style="24" customWidth="1"/>
    <col min="1040" max="1040" width="10.7109375" style="24" customWidth="1"/>
    <col min="1041" max="1041" width="10.28515625" style="24" customWidth="1"/>
    <col min="1042" max="1234" width="9.140625" style="24"/>
    <col min="1235" max="1235" width="64" style="24" customWidth="1"/>
    <col min="1236" max="1236" width="9.28515625" style="24" customWidth="1"/>
    <col min="1237" max="1237" width="11.7109375" style="24" customWidth="1"/>
    <col min="1238" max="1238" width="11.5703125" style="24" customWidth="1"/>
    <col min="1239" max="1242" width="11.140625" style="24" customWidth="1"/>
    <col min="1243" max="1245" width="9.42578125" style="24" customWidth="1"/>
    <col min="1246" max="1247" width="10.42578125" style="24" customWidth="1"/>
    <col min="1248" max="1248" width="9.42578125" style="24" customWidth="1"/>
    <col min="1249" max="1253" width="11.28515625" style="24" customWidth="1"/>
    <col min="1254" max="1254" width="11.140625" style="24" customWidth="1"/>
    <col min="1255" max="1255" width="11" style="24" customWidth="1"/>
    <col min="1256" max="1256" width="11.28515625" style="24" customWidth="1"/>
    <col min="1257" max="1257" width="12.28515625" style="24" customWidth="1"/>
    <col min="1258" max="1262" width="11.42578125" style="24" customWidth="1"/>
    <col min="1263" max="1265" width="9.28515625" style="24" customWidth="1"/>
    <col min="1266" max="1273" width="10" style="24" customWidth="1"/>
    <col min="1274" max="1274" width="9.28515625" style="24" customWidth="1"/>
    <col min="1275" max="1275" width="11.7109375" style="24" customWidth="1"/>
    <col min="1276" max="1276" width="11" style="24" customWidth="1"/>
    <col min="1277" max="1277" width="10.7109375" style="24" customWidth="1"/>
    <col min="1278" max="1282" width="11.42578125" style="24" customWidth="1"/>
    <col min="1283" max="1284" width="10.42578125" style="24" customWidth="1"/>
    <col min="1285" max="1285" width="9.28515625" style="24" customWidth="1"/>
    <col min="1286" max="1294" width="10.85546875" style="24" customWidth="1"/>
    <col min="1295" max="1295" width="12.28515625" style="24" customWidth="1"/>
    <col min="1296" max="1296" width="10.7109375" style="24" customWidth="1"/>
    <col min="1297" max="1297" width="10.28515625" style="24" customWidth="1"/>
    <col min="1298" max="1490" width="9.140625" style="24"/>
    <col min="1491" max="1491" width="64" style="24" customWidth="1"/>
    <col min="1492" max="1492" width="9.28515625" style="24" customWidth="1"/>
    <col min="1493" max="1493" width="11.7109375" style="24" customWidth="1"/>
    <col min="1494" max="1494" width="11.5703125" style="24" customWidth="1"/>
    <col min="1495" max="1498" width="11.140625" style="24" customWidth="1"/>
    <col min="1499" max="1501" width="9.42578125" style="24" customWidth="1"/>
    <col min="1502" max="1503" width="10.42578125" style="24" customWidth="1"/>
    <col min="1504" max="1504" width="9.42578125" style="24" customWidth="1"/>
    <col min="1505" max="1509" width="11.28515625" style="24" customWidth="1"/>
    <col min="1510" max="1510" width="11.140625" style="24" customWidth="1"/>
    <col min="1511" max="1511" width="11" style="24" customWidth="1"/>
    <col min="1512" max="1512" width="11.28515625" style="24" customWidth="1"/>
    <col min="1513" max="1513" width="12.28515625" style="24" customWidth="1"/>
    <col min="1514" max="1518" width="11.42578125" style="24" customWidth="1"/>
    <col min="1519" max="1521" width="9.28515625" style="24" customWidth="1"/>
    <col min="1522" max="1529" width="10" style="24" customWidth="1"/>
    <col min="1530" max="1530" width="9.28515625" style="24" customWidth="1"/>
    <col min="1531" max="1531" width="11.7109375" style="24" customWidth="1"/>
    <col min="1532" max="1532" width="11" style="24" customWidth="1"/>
    <col min="1533" max="1533" width="10.7109375" style="24" customWidth="1"/>
    <col min="1534" max="1538" width="11.42578125" style="24" customWidth="1"/>
    <col min="1539" max="1540" width="10.42578125" style="24" customWidth="1"/>
    <col min="1541" max="1541" width="9.28515625" style="24" customWidth="1"/>
    <col min="1542" max="1550" width="10.85546875" style="24" customWidth="1"/>
    <col min="1551" max="1551" width="12.28515625" style="24" customWidth="1"/>
    <col min="1552" max="1552" width="10.7109375" style="24" customWidth="1"/>
    <col min="1553" max="1553" width="10.28515625" style="24" customWidth="1"/>
    <col min="1554" max="1746" width="9.140625" style="24"/>
    <col min="1747" max="1747" width="64" style="24" customWidth="1"/>
    <col min="1748" max="1748" width="9.28515625" style="24" customWidth="1"/>
    <col min="1749" max="1749" width="11.7109375" style="24" customWidth="1"/>
    <col min="1750" max="1750" width="11.5703125" style="24" customWidth="1"/>
    <col min="1751" max="1754" width="11.140625" style="24" customWidth="1"/>
    <col min="1755" max="1757" width="9.42578125" style="24" customWidth="1"/>
    <col min="1758" max="1759" width="10.42578125" style="24" customWidth="1"/>
    <col min="1760" max="1760" width="9.42578125" style="24" customWidth="1"/>
    <col min="1761" max="1765" width="11.28515625" style="24" customWidth="1"/>
    <col min="1766" max="1766" width="11.140625" style="24" customWidth="1"/>
    <col min="1767" max="1767" width="11" style="24" customWidth="1"/>
    <col min="1768" max="1768" width="11.28515625" style="24" customWidth="1"/>
    <col min="1769" max="1769" width="12.28515625" style="24" customWidth="1"/>
    <col min="1770" max="1774" width="11.42578125" style="24" customWidth="1"/>
    <col min="1775" max="1777" width="9.28515625" style="24" customWidth="1"/>
    <col min="1778" max="1785" width="10" style="24" customWidth="1"/>
    <col min="1786" max="1786" width="9.28515625" style="24" customWidth="1"/>
    <col min="1787" max="1787" width="11.7109375" style="24" customWidth="1"/>
    <col min="1788" max="1788" width="11" style="24" customWidth="1"/>
    <col min="1789" max="1789" width="10.7109375" style="24" customWidth="1"/>
    <col min="1790" max="1794" width="11.42578125" style="24" customWidth="1"/>
    <col min="1795" max="1796" width="10.42578125" style="24" customWidth="1"/>
    <col min="1797" max="1797" width="9.28515625" style="24" customWidth="1"/>
    <col min="1798" max="1806" width="10.85546875" style="24" customWidth="1"/>
    <col min="1807" max="1807" width="12.28515625" style="24" customWidth="1"/>
    <col min="1808" max="1808" width="10.7109375" style="24" customWidth="1"/>
    <col min="1809" max="1809" width="10.28515625" style="24" customWidth="1"/>
    <col min="1810" max="2002" width="9.140625" style="24"/>
    <col min="2003" max="2003" width="64" style="24" customWidth="1"/>
    <col min="2004" max="2004" width="9.28515625" style="24" customWidth="1"/>
    <col min="2005" max="2005" width="11.7109375" style="24" customWidth="1"/>
    <col min="2006" max="2006" width="11.5703125" style="24" customWidth="1"/>
    <col min="2007" max="2010" width="11.140625" style="24" customWidth="1"/>
    <col min="2011" max="2013" width="9.42578125" style="24" customWidth="1"/>
    <col min="2014" max="2015" width="10.42578125" style="24" customWidth="1"/>
    <col min="2016" max="2016" width="9.42578125" style="24" customWidth="1"/>
    <col min="2017" max="2021" width="11.28515625" style="24" customWidth="1"/>
    <col min="2022" max="2022" width="11.140625" style="24" customWidth="1"/>
    <col min="2023" max="2023" width="11" style="24" customWidth="1"/>
    <col min="2024" max="2024" width="11.28515625" style="24" customWidth="1"/>
    <col min="2025" max="2025" width="12.28515625" style="24" customWidth="1"/>
    <col min="2026" max="2030" width="11.42578125" style="24" customWidth="1"/>
    <col min="2031" max="2033" width="9.28515625" style="24" customWidth="1"/>
    <col min="2034" max="2041" width="10" style="24" customWidth="1"/>
    <col min="2042" max="2042" width="9.28515625" style="24" customWidth="1"/>
    <col min="2043" max="2043" width="11.7109375" style="24" customWidth="1"/>
    <col min="2044" max="2044" width="11" style="24" customWidth="1"/>
    <col min="2045" max="2045" width="10.7109375" style="24" customWidth="1"/>
    <col min="2046" max="2050" width="11.42578125" style="24" customWidth="1"/>
    <col min="2051" max="2052" width="10.42578125" style="24" customWidth="1"/>
    <col min="2053" max="2053" width="9.28515625" style="24" customWidth="1"/>
    <col min="2054" max="2062" width="10.85546875" style="24" customWidth="1"/>
    <col min="2063" max="2063" width="12.28515625" style="24" customWidth="1"/>
    <col min="2064" max="2064" width="10.7109375" style="24" customWidth="1"/>
    <col min="2065" max="2065" width="10.28515625" style="24" customWidth="1"/>
    <col min="2066" max="2258" width="9.140625" style="24"/>
    <col min="2259" max="2259" width="64" style="24" customWidth="1"/>
    <col min="2260" max="2260" width="9.28515625" style="24" customWidth="1"/>
    <col min="2261" max="2261" width="11.7109375" style="24" customWidth="1"/>
    <col min="2262" max="2262" width="11.5703125" style="24" customWidth="1"/>
    <col min="2263" max="2266" width="11.140625" style="24" customWidth="1"/>
    <col min="2267" max="2269" width="9.42578125" style="24" customWidth="1"/>
    <col min="2270" max="2271" width="10.42578125" style="24" customWidth="1"/>
    <col min="2272" max="2272" width="9.42578125" style="24" customWidth="1"/>
    <col min="2273" max="2277" width="11.28515625" style="24" customWidth="1"/>
    <col min="2278" max="2278" width="11.140625" style="24" customWidth="1"/>
    <col min="2279" max="2279" width="11" style="24" customWidth="1"/>
    <col min="2280" max="2280" width="11.28515625" style="24" customWidth="1"/>
    <col min="2281" max="2281" width="12.28515625" style="24" customWidth="1"/>
    <col min="2282" max="2286" width="11.42578125" style="24" customWidth="1"/>
    <col min="2287" max="2289" width="9.28515625" style="24" customWidth="1"/>
    <col min="2290" max="2297" width="10" style="24" customWidth="1"/>
    <col min="2298" max="2298" width="9.28515625" style="24" customWidth="1"/>
    <col min="2299" max="2299" width="11.7109375" style="24" customWidth="1"/>
    <col min="2300" max="2300" width="11" style="24" customWidth="1"/>
    <col min="2301" max="2301" width="10.7109375" style="24" customWidth="1"/>
    <col min="2302" max="2306" width="11.42578125" style="24" customWidth="1"/>
    <col min="2307" max="2308" width="10.42578125" style="24" customWidth="1"/>
    <col min="2309" max="2309" width="9.28515625" style="24" customWidth="1"/>
    <col min="2310" max="2318" width="10.85546875" style="24" customWidth="1"/>
    <col min="2319" max="2319" width="12.28515625" style="24" customWidth="1"/>
    <col min="2320" max="2320" width="10.7109375" style="24" customWidth="1"/>
    <col min="2321" max="2321" width="10.28515625" style="24" customWidth="1"/>
    <col min="2322" max="2514" width="9.140625" style="24"/>
    <col min="2515" max="2515" width="64" style="24" customWidth="1"/>
    <col min="2516" max="2516" width="9.28515625" style="24" customWidth="1"/>
    <col min="2517" max="2517" width="11.7109375" style="24" customWidth="1"/>
    <col min="2518" max="2518" width="11.5703125" style="24" customWidth="1"/>
    <col min="2519" max="2522" width="11.140625" style="24" customWidth="1"/>
    <col min="2523" max="2525" width="9.42578125" style="24" customWidth="1"/>
    <col min="2526" max="2527" width="10.42578125" style="24" customWidth="1"/>
    <col min="2528" max="2528" width="9.42578125" style="24" customWidth="1"/>
    <col min="2529" max="2533" width="11.28515625" style="24" customWidth="1"/>
    <col min="2534" max="2534" width="11.140625" style="24" customWidth="1"/>
    <col min="2535" max="2535" width="11" style="24" customWidth="1"/>
    <col min="2536" max="2536" width="11.28515625" style="24" customWidth="1"/>
    <col min="2537" max="2537" width="12.28515625" style="24" customWidth="1"/>
    <col min="2538" max="2542" width="11.42578125" style="24" customWidth="1"/>
    <col min="2543" max="2545" width="9.28515625" style="24" customWidth="1"/>
    <col min="2546" max="2553" width="10" style="24" customWidth="1"/>
    <col min="2554" max="2554" width="9.28515625" style="24" customWidth="1"/>
    <col min="2555" max="2555" width="11.7109375" style="24" customWidth="1"/>
    <col min="2556" max="2556" width="11" style="24" customWidth="1"/>
    <col min="2557" max="2557" width="10.7109375" style="24" customWidth="1"/>
    <col min="2558" max="2562" width="11.42578125" style="24" customWidth="1"/>
    <col min="2563" max="2564" width="10.42578125" style="24" customWidth="1"/>
    <col min="2565" max="2565" width="9.28515625" style="24" customWidth="1"/>
    <col min="2566" max="2574" width="10.85546875" style="24" customWidth="1"/>
    <col min="2575" max="2575" width="12.28515625" style="24" customWidth="1"/>
    <col min="2576" max="2576" width="10.7109375" style="24" customWidth="1"/>
    <col min="2577" max="2577" width="10.28515625" style="24" customWidth="1"/>
    <col min="2578" max="2770" width="9.140625" style="24"/>
    <col min="2771" max="2771" width="64" style="24" customWidth="1"/>
    <col min="2772" max="2772" width="9.28515625" style="24" customWidth="1"/>
    <col min="2773" max="2773" width="11.7109375" style="24" customWidth="1"/>
    <col min="2774" max="2774" width="11.5703125" style="24" customWidth="1"/>
    <col min="2775" max="2778" width="11.140625" style="24" customWidth="1"/>
    <col min="2779" max="2781" width="9.42578125" style="24" customWidth="1"/>
    <col min="2782" max="2783" width="10.42578125" style="24" customWidth="1"/>
    <col min="2784" max="2784" width="9.42578125" style="24" customWidth="1"/>
    <col min="2785" max="2789" width="11.28515625" style="24" customWidth="1"/>
    <col min="2790" max="2790" width="11.140625" style="24" customWidth="1"/>
    <col min="2791" max="2791" width="11" style="24" customWidth="1"/>
    <col min="2792" max="2792" width="11.28515625" style="24" customWidth="1"/>
    <col min="2793" max="2793" width="12.28515625" style="24" customWidth="1"/>
    <col min="2794" max="2798" width="11.42578125" style="24" customWidth="1"/>
    <col min="2799" max="2801" width="9.28515625" style="24" customWidth="1"/>
    <col min="2802" max="2809" width="10" style="24" customWidth="1"/>
    <col min="2810" max="2810" width="9.28515625" style="24" customWidth="1"/>
    <col min="2811" max="2811" width="11.7109375" style="24" customWidth="1"/>
    <col min="2812" max="2812" width="11" style="24" customWidth="1"/>
    <col min="2813" max="2813" width="10.7109375" style="24" customWidth="1"/>
    <col min="2814" max="2818" width="11.42578125" style="24" customWidth="1"/>
    <col min="2819" max="2820" width="10.42578125" style="24" customWidth="1"/>
    <col min="2821" max="2821" width="9.28515625" style="24" customWidth="1"/>
    <col min="2822" max="2830" width="10.85546875" style="24" customWidth="1"/>
    <col min="2831" max="2831" width="12.28515625" style="24" customWidth="1"/>
    <col min="2832" max="2832" width="10.7109375" style="24" customWidth="1"/>
    <col min="2833" max="2833" width="10.28515625" style="24" customWidth="1"/>
    <col min="2834" max="3026" width="9.140625" style="24"/>
    <col min="3027" max="3027" width="64" style="24" customWidth="1"/>
    <col min="3028" max="3028" width="9.28515625" style="24" customWidth="1"/>
    <col min="3029" max="3029" width="11.7109375" style="24" customWidth="1"/>
    <col min="3030" max="3030" width="11.5703125" style="24" customWidth="1"/>
    <col min="3031" max="3034" width="11.140625" style="24" customWidth="1"/>
    <col min="3035" max="3037" width="9.42578125" style="24" customWidth="1"/>
    <col min="3038" max="3039" width="10.42578125" style="24" customWidth="1"/>
    <col min="3040" max="3040" width="9.42578125" style="24" customWidth="1"/>
    <col min="3041" max="3045" width="11.28515625" style="24" customWidth="1"/>
    <col min="3046" max="3046" width="11.140625" style="24" customWidth="1"/>
    <col min="3047" max="3047" width="11" style="24" customWidth="1"/>
    <col min="3048" max="3048" width="11.28515625" style="24" customWidth="1"/>
    <col min="3049" max="3049" width="12.28515625" style="24" customWidth="1"/>
    <col min="3050" max="3054" width="11.42578125" style="24" customWidth="1"/>
    <col min="3055" max="3057" width="9.28515625" style="24" customWidth="1"/>
    <col min="3058" max="3065" width="10" style="24" customWidth="1"/>
    <col min="3066" max="3066" width="9.28515625" style="24" customWidth="1"/>
    <col min="3067" max="3067" width="11.7109375" style="24" customWidth="1"/>
    <col min="3068" max="3068" width="11" style="24" customWidth="1"/>
    <col min="3069" max="3069" width="10.7109375" style="24" customWidth="1"/>
    <col min="3070" max="3074" width="11.42578125" style="24" customWidth="1"/>
    <col min="3075" max="3076" width="10.42578125" style="24" customWidth="1"/>
    <col min="3077" max="3077" width="9.28515625" style="24" customWidth="1"/>
    <col min="3078" max="3086" width="10.85546875" style="24" customWidth="1"/>
    <col min="3087" max="3087" width="12.28515625" style="24" customWidth="1"/>
    <col min="3088" max="3088" width="10.7109375" style="24" customWidth="1"/>
    <col min="3089" max="3089" width="10.28515625" style="24" customWidth="1"/>
    <col min="3090" max="3282" width="9.140625" style="24"/>
    <col min="3283" max="3283" width="64" style="24" customWidth="1"/>
    <col min="3284" max="3284" width="9.28515625" style="24" customWidth="1"/>
    <col min="3285" max="3285" width="11.7109375" style="24" customWidth="1"/>
    <col min="3286" max="3286" width="11.5703125" style="24" customWidth="1"/>
    <col min="3287" max="3290" width="11.140625" style="24" customWidth="1"/>
    <col min="3291" max="3293" width="9.42578125" style="24" customWidth="1"/>
    <col min="3294" max="3295" width="10.42578125" style="24" customWidth="1"/>
    <col min="3296" max="3296" width="9.42578125" style="24" customWidth="1"/>
    <col min="3297" max="3301" width="11.28515625" style="24" customWidth="1"/>
    <col min="3302" max="3302" width="11.140625" style="24" customWidth="1"/>
    <col min="3303" max="3303" width="11" style="24" customWidth="1"/>
    <col min="3304" max="3304" width="11.28515625" style="24" customWidth="1"/>
    <col min="3305" max="3305" width="12.28515625" style="24" customWidth="1"/>
    <col min="3306" max="3310" width="11.42578125" style="24" customWidth="1"/>
    <col min="3311" max="3313" width="9.28515625" style="24" customWidth="1"/>
    <col min="3314" max="3321" width="10" style="24" customWidth="1"/>
    <col min="3322" max="3322" width="9.28515625" style="24" customWidth="1"/>
    <col min="3323" max="3323" width="11.7109375" style="24" customWidth="1"/>
    <col min="3324" max="3324" width="11" style="24" customWidth="1"/>
    <col min="3325" max="3325" width="10.7109375" style="24" customWidth="1"/>
    <col min="3326" max="3330" width="11.42578125" style="24" customWidth="1"/>
    <col min="3331" max="3332" width="10.42578125" style="24" customWidth="1"/>
    <col min="3333" max="3333" width="9.28515625" style="24" customWidth="1"/>
    <col min="3334" max="3342" width="10.85546875" style="24" customWidth="1"/>
    <col min="3343" max="3343" width="12.28515625" style="24" customWidth="1"/>
    <col min="3344" max="3344" width="10.7109375" style="24" customWidth="1"/>
    <col min="3345" max="3345" width="10.28515625" style="24" customWidth="1"/>
    <col min="3346" max="3538" width="9.140625" style="24"/>
    <col min="3539" max="3539" width="64" style="24" customWidth="1"/>
    <col min="3540" max="3540" width="9.28515625" style="24" customWidth="1"/>
    <col min="3541" max="3541" width="11.7109375" style="24" customWidth="1"/>
    <col min="3542" max="3542" width="11.5703125" style="24" customWidth="1"/>
    <col min="3543" max="3546" width="11.140625" style="24" customWidth="1"/>
    <col min="3547" max="3549" width="9.42578125" style="24" customWidth="1"/>
    <col min="3550" max="3551" width="10.42578125" style="24" customWidth="1"/>
    <col min="3552" max="3552" width="9.42578125" style="24" customWidth="1"/>
    <col min="3553" max="3557" width="11.28515625" style="24" customWidth="1"/>
    <col min="3558" max="3558" width="11.140625" style="24" customWidth="1"/>
    <col min="3559" max="3559" width="11" style="24" customWidth="1"/>
    <col min="3560" max="3560" width="11.28515625" style="24" customWidth="1"/>
    <col min="3561" max="3561" width="12.28515625" style="24" customWidth="1"/>
    <col min="3562" max="3566" width="11.42578125" style="24" customWidth="1"/>
    <col min="3567" max="3569" width="9.28515625" style="24" customWidth="1"/>
    <col min="3570" max="3577" width="10" style="24" customWidth="1"/>
    <col min="3578" max="3578" width="9.28515625" style="24" customWidth="1"/>
    <col min="3579" max="3579" width="11.7109375" style="24" customWidth="1"/>
    <col min="3580" max="3580" width="11" style="24" customWidth="1"/>
    <col min="3581" max="3581" width="10.7109375" style="24" customWidth="1"/>
    <col min="3582" max="3586" width="11.42578125" style="24" customWidth="1"/>
    <col min="3587" max="3588" width="10.42578125" style="24" customWidth="1"/>
    <col min="3589" max="3589" width="9.28515625" style="24" customWidth="1"/>
    <col min="3590" max="3598" width="10.85546875" style="24" customWidth="1"/>
    <col min="3599" max="3599" width="12.28515625" style="24" customWidth="1"/>
    <col min="3600" max="3600" width="10.7109375" style="24" customWidth="1"/>
    <col min="3601" max="3601" width="10.28515625" style="24" customWidth="1"/>
    <col min="3602" max="3794" width="9.140625" style="24"/>
    <col min="3795" max="3795" width="64" style="24" customWidth="1"/>
    <col min="3796" max="3796" width="9.28515625" style="24" customWidth="1"/>
    <col min="3797" max="3797" width="11.7109375" style="24" customWidth="1"/>
    <col min="3798" max="3798" width="11.5703125" style="24" customWidth="1"/>
    <col min="3799" max="3802" width="11.140625" style="24" customWidth="1"/>
    <col min="3803" max="3805" width="9.42578125" style="24" customWidth="1"/>
    <col min="3806" max="3807" width="10.42578125" style="24" customWidth="1"/>
    <col min="3808" max="3808" width="9.42578125" style="24" customWidth="1"/>
    <col min="3809" max="3813" width="11.28515625" style="24" customWidth="1"/>
    <col min="3814" max="3814" width="11.140625" style="24" customWidth="1"/>
    <col min="3815" max="3815" width="11" style="24" customWidth="1"/>
    <col min="3816" max="3816" width="11.28515625" style="24" customWidth="1"/>
    <col min="3817" max="3817" width="12.28515625" style="24" customWidth="1"/>
    <col min="3818" max="3822" width="11.42578125" style="24" customWidth="1"/>
    <col min="3823" max="3825" width="9.28515625" style="24" customWidth="1"/>
    <col min="3826" max="3833" width="10" style="24" customWidth="1"/>
    <col min="3834" max="3834" width="9.28515625" style="24" customWidth="1"/>
    <col min="3835" max="3835" width="11.7109375" style="24" customWidth="1"/>
    <col min="3836" max="3836" width="11" style="24" customWidth="1"/>
    <col min="3837" max="3837" width="10.7109375" style="24" customWidth="1"/>
    <col min="3838" max="3842" width="11.42578125" style="24" customWidth="1"/>
    <col min="3843" max="3844" width="10.42578125" style="24" customWidth="1"/>
    <col min="3845" max="3845" width="9.28515625" style="24" customWidth="1"/>
    <col min="3846" max="3854" width="10.85546875" style="24" customWidth="1"/>
    <col min="3855" max="3855" width="12.28515625" style="24" customWidth="1"/>
    <col min="3856" max="3856" width="10.7109375" style="24" customWidth="1"/>
    <col min="3857" max="3857" width="10.28515625" style="24" customWidth="1"/>
    <col min="3858" max="4050" width="9.140625" style="24"/>
    <col min="4051" max="4051" width="64" style="24" customWidth="1"/>
    <col min="4052" max="4052" width="9.28515625" style="24" customWidth="1"/>
    <col min="4053" max="4053" width="11.7109375" style="24" customWidth="1"/>
    <col min="4054" max="4054" width="11.5703125" style="24" customWidth="1"/>
    <col min="4055" max="4058" width="11.140625" style="24" customWidth="1"/>
    <col min="4059" max="4061" width="9.42578125" style="24" customWidth="1"/>
    <col min="4062" max="4063" width="10.42578125" style="24" customWidth="1"/>
    <col min="4064" max="4064" width="9.42578125" style="24" customWidth="1"/>
    <col min="4065" max="4069" width="11.28515625" style="24" customWidth="1"/>
    <col min="4070" max="4070" width="11.140625" style="24" customWidth="1"/>
    <col min="4071" max="4071" width="11" style="24" customWidth="1"/>
    <col min="4072" max="4072" width="11.28515625" style="24" customWidth="1"/>
    <col min="4073" max="4073" width="12.28515625" style="24" customWidth="1"/>
    <col min="4074" max="4078" width="11.42578125" style="24" customWidth="1"/>
    <col min="4079" max="4081" width="9.28515625" style="24" customWidth="1"/>
    <col min="4082" max="4089" width="10" style="24" customWidth="1"/>
    <col min="4090" max="4090" width="9.28515625" style="24" customWidth="1"/>
    <col min="4091" max="4091" width="11.7109375" style="24" customWidth="1"/>
    <col min="4092" max="4092" width="11" style="24" customWidth="1"/>
    <col min="4093" max="4093" width="10.7109375" style="24" customWidth="1"/>
    <col min="4094" max="4098" width="11.42578125" style="24" customWidth="1"/>
    <col min="4099" max="4100" width="10.42578125" style="24" customWidth="1"/>
    <col min="4101" max="4101" width="9.28515625" style="24" customWidth="1"/>
    <col min="4102" max="4110" width="10.85546875" style="24" customWidth="1"/>
    <col min="4111" max="4111" width="12.28515625" style="24" customWidth="1"/>
    <col min="4112" max="4112" width="10.7109375" style="24" customWidth="1"/>
    <col min="4113" max="4113" width="10.28515625" style="24" customWidth="1"/>
    <col min="4114" max="4306" width="9.140625" style="24"/>
    <col min="4307" max="4307" width="64" style="24" customWidth="1"/>
    <col min="4308" max="4308" width="9.28515625" style="24" customWidth="1"/>
    <col min="4309" max="4309" width="11.7109375" style="24" customWidth="1"/>
    <col min="4310" max="4310" width="11.5703125" style="24" customWidth="1"/>
    <col min="4311" max="4314" width="11.140625" style="24" customWidth="1"/>
    <col min="4315" max="4317" width="9.42578125" style="24" customWidth="1"/>
    <col min="4318" max="4319" width="10.42578125" style="24" customWidth="1"/>
    <col min="4320" max="4320" width="9.42578125" style="24" customWidth="1"/>
    <col min="4321" max="4325" width="11.28515625" style="24" customWidth="1"/>
    <col min="4326" max="4326" width="11.140625" style="24" customWidth="1"/>
    <col min="4327" max="4327" width="11" style="24" customWidth="1"/>
    <col min="4328" max="4328" width="11.28515625" style="24" customWidth="1"/>
    <col min="4329" max="4329" width="12.28515625" style="24" customWidth="1"/>
    <col min="4330" max="4334" width="11.42578125" style="24" customWidth="1"/>
    <col min="4335" max="4337" width="9.28515625" style="24" customWidth="1"/>
    <col min="4338" max="4345" width="10" style="24" customWidth="1"/>
    <col min="4346" max="4346" width="9.28515625" style="24" customWidth="1"/>
    <col min="4347" max="4347" width="11.7109375" style="24" customWidth="1"/>
    <col min="4348" max="4348" width="11" style="24" customWidth="1"/>
    <col min="4349" max="4349" width="10.7109375" style="24" customWidth="1"/>
    <col min="4350" max="4354" width="11.42578125" style="24" customWidth="1"/>
    <col min="4355" max="4356" width="10.42578125" style="24" customWidth="1"/>
    <col min="4357" max="4357" width="9.28515625" style="24" customWidth="1"/>
    <col min="4358" max="4366" width="10.85546875" style="24" customWidth="1"/>
    <col min="4367" max="4367" width="12.28515625" style="24" customWidth="1"/>
    <col min="4368" max="4368" width="10.7109375" style="24" customWidth="1"/>
    <col min="4369" max="4369" width="10.28515625" style="24" customWidth="1"/>
    <col min="4370" max="4562" width="9.140625" style="24"/>
    <col min="4563" max="4563" width="64" style="24" customWidth="1"/>
    <col min="4564" max="4564" width="9.28515625" style="24" customWidth="1"/>
    <col min="4565" max="4565" width="11.7109375" style="24" customWidth="1"/>
    <col min="4566" max="4566" width="11.5703125" style="24" customWidth="1"/>
    <col min="4567" max="4570" width="11.140625" style="24" customWidth="1"/>
    <col min="4571" max="4573" width="9.42578125" style="24" customWidth="1"/>
    <col min="4574" max="4575" width="10.42578125" style="24" customWidth="1"/>
    <col min="4576" max="4576" width="9.42578125" style="24" customWidth="1"/>
    <col min="4577" max="4581" width="11.28515625" style="24" customWidth="1"/>
    <col min="4582" max="4582" width="11.140625" style="24" customWidth="1"/>
    <col min="4583" max="4583" width="11" style="24" customWidth="1"/>
    <col min="4584" max="4584" width="11.28515625" style="24" customWidth="1"/>
    <col min="4585" max="4585" width="12.28515625" style="24" customWidth="1"/>
    <col min="4586" max="4590" width="11.42578125" style="24" customWidth="1"/>
    <col min="4591" max="4593" width="9.28515625" style="24" customWidth="1"/>
    <col min="4594" max="4601" width="10" style="24" customWidth="1"/>
    <col min="4602" max="4602" width="9.28515625" style="24" customWidth="1"/>
    <col min="4603" max="4603" width="11.7109375" style="24" customWidth="1"/>
    <col min="4604" max="4604" width="11" style="24" customWidth="1"/>
    <col min="4605" max="4605" width="10.7109375" style="24" customWidth="1"/>
    <col min="4606" max="4610" width="11.42578125" style="24" customWidth="1"/>
    <col min="4611" max="4612" width="10.42578125" style="24" customWidth="1"/>
    <col min="4613" max="4613" width="9.28515625" style="24" customWidth="1"/>
    <col min="4614" max="4622" width="10.85546875" style="24" customWidth="1"/>
    <col min="4623" max="4623" width="12.28515625" style="24" customWidth="1"/>
    <col min="4624" max="4624" width="10.7109375" style="24" customWidth="1"/>
    <col min="4625" max="4625" width="10.28515625" style="24" customWidth="1"/>
    <col min="4626" max="4818" width="9.140625" style="24"/>
    <col min="4819" max="4819" width="64" style="24" customWidth="1"/>
    <col min="4820" max="4820" width="9.28515625" style="24" customWidth="1"/>
    <col min="4821" max="4821" width="11.7109375" style="24" customWidth="1"/>
    <col min="4822" max="4822" width="11.5703125" style="24" customWidth="1"/>
    <col min="4823" max="4826" width="11.140625" style="24" customWidth="1"/>
    <col min="4827" max="4829" width="9.42578125" style="24" customWidth="1"/>
    <col min="4830" max="4831" width="10.42578125" style="24" customWidth="1"/>
    <col min="4832" max="4832" width="9.42578125" style="24" customWidth="1"/>
    <col min="4833" max="4837" width="11.28515625" style="24" customWidth="1"/>
    <col min="4838" max="4838" width="11.140625" style="24" customWidth="1"/>
    <col min="4839" max="4839" width="11" style="24" customWidth="1"/>
    <col min="4840" max="4840" width="11.28515625" style="24" customWidth="1"/>
    <col min="4841" max="4841" width="12.28515625" style="24" customWidth="1"/>
    <col min="4842" max="4846" width="11.42578125" style="24" customWidth="1"/>
    <col min="4847" max="4849" width="9.28515625" style="24" customWidth="1"/>
    <col min="4850" max="4857" width="10" style="24" customWidth="1"/>
    <col min="4858" max="4858" width="9.28515625" style="24" customWidth="1"/>
    <col min="4859" max="4859" width="11.7109375" style="24" customWidth="1"/>
    <col min="4860" max="4860" width="11" style="24" customWidth="1"/>
    <col min="4861" max="4861" width="10.7109375" style="24" customWidth="1"/>
    <col min="4862" max="4866" width="11.42578125" style="24" customWidth="1"/>
    <col min="4867" max="4868" width="10.42578125" style="24" customWidth="1"/>
    <col min="4869" max="4869" width="9.28515625" style="24" customWidth="1"/>
    <col min="4870" max="4878" width="10.85546875" style="24" customWidth="1"/>
    <col min="4879" max="4879" width="12.28515625" style="24" customWidth="1"/>
    <col min="4880" max="4880" width="10.7109375" style="24" customWidth="1"/>
    <col min="4881" max="4881" width="10.28515625" style="24" customWidth="1"/>
    <col min="4882" max="5074" width="9.140625" style="24"/>
    <col min="5075" max="5075" width="64" style="24" customWidth="1"/>
    <col min="5076" max="5076" width="9.28515625" style="24" customWidth="1"/>
    <col min="5077" max="5077" width="11.7109375" style="24" customWidth="1"/>
    <col min="5078" max="5078" width="11.5703125" style="24" customWidth="1"/>
    <col min="5079" max="5082" width="11.140625" style="24" customWidth="1"/>
    <col min="5083" max="5085" width="9.42578125" style="24" customWidth="1"/>
    <col min="5086" max="5087" width="10.42578125" style="24" customWidth="1"/>
    <col min="5088" max="5088" width="9.42578125" style="24" customWidth="1"/>
    <col min="5089" max="5093" width="11.28515625" style="24" customWidth="1"/>
    <col min="5094" max="5094" width="11.140625" style="24" customWidth="1"/>
    <col min="5095" max="5095" width="11" style="24" customWidth="1"/>
    <col min="5096" max="5096" width="11.28515625" style="24" customWidth="1"/>
    <col min="5097" max="5097" width="12.28515625" style="24" customWidth="1"/>
    <col min="5098" max="5102" width="11.42578125" style="24" customWidth="1"/>
    <col min="5103" max="5105" width="9.28515625" style="24" customWidth="1"/>
    <col min="5106" max="5113" width="10" style="24" customWidth="1"/>
    <col min="5114" max="5114" width="9.28515625" style="24" customWidth="1"/>
    <col min="5115" max="5115" width="11.7109375" style="24" customWidth="1"/>
    <col min="5116" max="5116" width="11" style="24" customWidth="1"/>
    <col min="5117" max="5117" width="10.7109375" style="24" customWidth="1"/>
    <col min="5118" max="5122" width="11.42578125" style="24" customWidth="1"/>
    <col min="5123" max="5124" width="10.42578125" style="24" customWidth="1"/>
    <col min="5125" max="5125" width="9.28515625" style="24" customWidth="1"/>
    <col min="5126" max="5134" width="10.85546875" style="24" customWidth="1"/>
    <col min="5135" max="5135" width="12.28515625" style="24" customWidth="1"/>
    <col min="5136" max="5136" width="10.7109375" style="24" customWidth="1"/>
    <col min="5137" max="5137" width="10.28515625" style="24" customWidth="1"/>
    <col min="5138" max="5330" width="9.140625" style="24"/>
    <col min="5331" max="5331" width="64" style="24" customWidth="1"/>
    <col min="5332" max="5332" width="9.28515625" style="24" customWidth="1"/>
    <col min="5333" max="5333" width="11.7109375" style="24" customWidth="1"/>
    <col min="5334" max="5334" width="11.5703125" style="24" customWidth="1"/>
    <col min="5335" max="5338" width="11.140625" style="24" customWidth="1"/>
    <col min="5339" max="5341" width="9.42578125" style="24" customWidth="1"/>
    <col min="5342" max="5343" width="10.42578125" style="24" customWidth="1"/>
    <col min="5344" max="5344" width="9.42578125" style="24" customWidth="1"/>
    <col min="5345" max="5349" width="11.28515625" style="24" customWidth="1"/>
    <col min="5350" max="5350" width="11.140625" style="24" customWidth="1"/>
    <col min="5351" max="5351" width="11" style="24" customWidth="1"/>
    <col min="5352" max="5352" width="11.28515625" style="24" customWidth="1"/>
    <col min="5353" max="5353" width="12.28515625" style="24" customWidth="1"/>
    <col min="5354" max="5358" width="11.42578125" style="24" customWidth="1"/>
    <col min="5359" max="5361" width="9.28515625" style="24" customWidth="1"/>
    <col min="5362" max="5369" width="10" style="24" customWidth="1"/>
    <col min="5370" max="5370" width="9.28515625" style="24" customWidth="1"/>
    <col min="5371" max="5371" width="11.7109375" style="24" customWidth="1"/>
    <col min="5372" max="5372" width="11" style="24" customWidth="1"/>
    <col min="5373" max="5373" width="10.7109375" style="24" customWidth="1"/>
    <col min="5374" max="5378" width="11.42578125" style="24" customWidth="1"/>
    <col min="5379" max="5380" width="10.42578125" style="24" customWidth="1"/>
    <col min="5381" max="5381" width="9.28515625" style="24" customWidth="1"/>
    <col min="5382" max="5390" width="10.85546875" style="24" customWidth="1"/>
    <col min="5391" max="5391" width="12.28515625" style="24" customWidth="1"/>
    <col min="5392" max="5392" width="10.7109375" style="24" customWidth="1"/>
    <col min="5393" max="5393" width="10.28515625" style="24" customWidth="1"/>
    <col min="5394" max="5586" width="9.140625" style="24"/>
    <col min="5587" max="5587" width="64" style="24" customWidth="1"/>
    <col min="5588" max="5588" width="9.28515625" style="24" customWidth="1"/>
    <col min="5589" max="5589" width="11.7109375" style="24" customWidth="1"/>
    <col min="5590" max="5590" width="11.5703125" style="24" customWidth="1"/>
    <col min="5591" max="5594" width="11.140625" style="24" customWidth="1"/>
    <col min="5595" max="5597" width="9.42578125" style="24" customWidth="1"/>
    <col min="5598" max="5599" width="10.42578125" style="24" customWidth="1"/>
    <col min="5600" max="5600" width="9.42578125" style="24" customWidth="1"/>
    <col min="5601" max="5605" width="11.28515625" style="24" customWidth="1"/>
    <col min="5606" max="5606" width="11.140625" style="24" customWidth="1"/>
    <col min="5607" max="5607" width="11" style="24" customWidth="1"/>
    <col min="5608" max="5608" width="11.28515625" style="24" customWidth="1"/>
    <col min="5609" max="5609" width="12.28515625" style="24" customWidth="1"/>
    <col min="5610" max="5614" width="11.42578125" style="24" customWidth="1"/>
    <col min="5615" max="5617" width="9.28515625" style="24" customWidth="1"/>
    <col min="5618" max="5625" width="10" style="24" customWidth="1"/>
    <col min="5626" max="5626" width="9.28515625" style="24" customWidth="1"/>
    <col min="5627" max="5627" width="11.7109375" style="24" customWidth="1"/>
    <col min="5628" max="5628" width="11" style="24" customWidth="1"/>
    <col min="5629" max="5629" width="10.7109375" style="24" customWidth="1"/>
    <col min="5630" max="5634" width="11.42578125" style="24" customWidth="1"/>
    <col min="5635" max="5636" width="10.42578125" style="24" customWidth="1"/>
    <col min="5637" max="5637" width="9.28515625" style="24" customWidth="1"/>
    <col min="5638" max="5646" width="10.85546875" style="24" customWidth="1"/>
    <col min="5647" max="5647" width="12.28515625" style="24" customWidth="1"/>
    <col min="5648" max="5648" width="10.7109375" style="24" customWidth="1"/>
    <col min="5649" max="5649" width="10.28515625" style="24" customWidth="1"/>
    <col min="5650" max="5842" width="9.140625" style="24"/>
    <col min="5843" max="5843" width="64" style="24" customWidth="1"/>
    <col min="5844" max="5844" width="9.28515625" style="24" customWidth="1"/>
    <col min="5845" max="5845" width="11.7109375" style="24" customWidth="1"/>
    <col min="5846" max="5846" width="11.5703125" style="24" customWidth="1"/>
    <col min="5847" max="5850" width="11.140625" style="24" customWidth="1"/>
    <col min="5851" max="5853" width="9.42578125" style="24" customWidth="1"/>
    <col min="5854" max="5855" width="10.42578125" style="24" customWidth="1"/>
    <col min="5856" max="5856" width="9.42578125" style="24" customWidth="1"/>
    <col min="5857" max="5861" width="11.28515625" style="24" customWidth="1"/>
    <col min="5862" max="5862" width="11.140625" style="24" customWidth="1"/>
    <col min="5863" max="5863" width="11" style="24" customWidth="1"/>
    <col min="5864" max="5864" width="11.28515625" style="24" customWidth="1"/>
    <col min="5865" max="5865" width="12.28515625" style="24" customWidth="1"/>
    <col min="5866" max="5870" width="11.42578125" style="24" customWidth="1"/>
    <col min="5871" max="5873" width="9.28515625" style="24" customWidth="1"/>
    <col min="5874" max="5881" width="10" style="24" customWidth="1"/>
    <col min="5882" max="5882" width="9.28515625" style="24" customWidth="1"/>
    <col min="5883" max="5883" width="11.7109375" style="24" customWidth="1"/>
    <col min="5884" max="5884" width="11" style="24" customWidth="1"/>
    <col min="5885" max="5885" width="10.7109375" style="24" customWidth="1"/>
    <col min="5886" max="5890" width="11.42578125" style="24" customWidth="1"/>
    <col min="5891" max="5892" width="10.42578125" style="24" customWidth="1"/>
    <col min="5893" max="5893" width="9.28515625" style="24" customWidth="1"/>
    <col min="5894" max="5902" width="10.85546875" style="24" customWidth="1"/>
    <col min="5903" max="5903" width="12.28515625" style="24" customWidth="1"/>
    <col min="5904" max="5904" width="10.7109375" style="24" customWidth="1"/>
    <col min="5905" max="5905" width="10.28515625" style="24" customWidth="1"/>
    <col min="5906" max="6098" width="9.140625" style="24"/>
    <col min="6099" max="6099" width="64" style="24" customWidth="1"/>
    <col min="6100" max="6100" width="9.28515625" style="24" customWidth="1"/>
    <col min="6101" max="6101" width="11.7109375" style="24" customWidth="1"/>
    <col min="6102" max="6102" width="11.5703125" style="24" customWidth="1"/>
    <col min="6103" max="6106" width="11.140625" style="24" customWidth="1"/>
    <col min="6107" max="6109" width="9.42578125" style="24" customWidth="1"/>
    <col min="6110" max="6111" width="10.42578125" style="24" customWidth="1"/>
    <col min="6112" max="6112" width="9.42578125" style="24" customWidth="1"/>
    <col min="6113" max="6117" width="11.28515625" style="24" customWidth="1"/>
    <col min="6118" max="6118" width="11.140625" style="24" customWidth="1"/>
    <col min="6119" max="6119" width="11" style="24" customWidth="1"/>
    <col min="6120" max="6120" width="11.28515625" style="24" customWidth="1"/>
    <col min="6121" max="6121" width="12.28515625" style="24" customWidth="1"/>
    <col min="6122" max="6126" width="11.42578125" style="24" customWidth="1"/>
    <col min="6127" max="6129" width="9.28515625" style="24" customWidth="1"/>
    <col min="6130" max="6137" width="10" style="24" customWidth="1"/>
    <col min="6138" max="6138" width="9.28515625" style="24" customWidth="1"/>
    <col min="6139" max="6139" width="11.7109375" style="24" customWidth="1"/>
    <col min="6140" max="6140" width="11" style="24" customWidth="1"/>
    <col min="6141" max="6141" width="10.7109375" style="24" customWidth="1"/>
    <col min="6142" max="6146" width="11.42578125" style="24" customWidth="1"/>
    <col min="6147" max="6148" width="10.42578125" style="24" customWidth="1"/>
    <col min="6149" max="6149" width="9.28515625" style="24" customWidth="1"/>
    <col min="6150" max="6158" width="10.85546875" style="24" customWidth="1"/>
    <col min="6159" max="6159" width="12.28515625" style="24" customWidth="1"/>
    <col min="6160" max="6160" width="10.7109375" style="24" customWidth="1"/>
    <col min="6161" max="6161" width="10.28515625" style="24" customWidth="1"/>
    <col min="6162" max="6354" width="9.140625" style="24"/>
    <col min="6355" max="6355" width="64" style="24" customWidth="1"/>
    <col min="6356" max="6356" width="9.28515625" style="24" customWidth="1"/>
    <col min="6357" max="6357" width="11.7109375" style="24" customWidth="1"/>
    <col min="6358" max="6358" width="11.5703125" style="24" customWidth="1"/>
    <col min="6359" max="6362" width="11.140625" style="24" customWidth="1"/>
    <col min="6363" max="6365" width="9.42578125" style="24" customWidth="1"/>
    <col min="6366" max="6367" width="10.42578125" style="24" customWidth="1"/>
    <col min="6368" max="6368" width="9.42578125" style="24" customWidth="1"/>
    <col min="6369" max="6373" width="11.28515625" style="24" customWidth="1"/>
    <col min="6374" max="6374" width="11.140625" style="24" customWidth="1"/>
    <col min="6375" max="6375" width="11" style="24" customWidth="1"/>
    <col min="6376" max="6376" width="11.28515625" style="24" customWidth="1"/>
    <col min="6377" max="6377" width="12.28515625" style="24" customWidth="1"/>
    <col min="6378" max="6382" width="11.42578125" style="24" customWidth="1"/>
    <col min="6383" max="6385" width="9.28515625" style="24" customWidth="1"/>
    <col min="6386" max="6393" width="10" style="24" customWidth="1"/>
    <col min="6394" max="6394" width="9.28515625" style="24" customWidth="1"/>
    <col min="6395" max="6395" width="11.7109375" style="24" customWidth="1"/>
    <col min="6396" max="6396" width="11" style="24" customWidth="1"/>
    <col min="6397" max="6397" width="10.7109375" style="24" customWidth="1"/>
    <col min="6398" max="6402" width="11.42578125" style="24" customWidth="1"/>
    <col min="6403" max="6404" width="10.42578125" style="24" customWidth="1"/>
    <col min="6405" max="6405" width="9.28515625" style="24" customWidth="1"/>
    <col min="6406" max="6414" width="10.85546875" style="24" customWidth="1"/>
    <col min="6415" max="6415" width="12.28515625" style="24" customWidth="1"/>
    <col min="6416" max="6416" width="10.7109375" style="24" customWidth="1"/>
    <col min="6417" max="6417" width="10.28515625" style="24" customWidth="1"/>
    <col min="6418" max="6610" width="9.140625" style="24"/>
    <col min="6611" max="6611" width="64" style="24" customWidth="1"/>
    <col min="6612" max="6612" width="9.28515625" style="24" customWidth="1"/>
    <col min="6613" max="6613" width="11.7109375" style="24" customWidth="1"/>
    <col min="6614" max="6614" width="11.5703125" style="24" customWidth="1"/>
    <col min="6615" max="6618" width="11.140625" style="24" customWidth="1"/>
    <col min="6619" max="6621" width="9.42578125" style="24" customWidth="1"/>
    <col min="6622" max="6623" width="10.42578125" style="24" customWidth="1"/>
    <col min="6624" max="6624" width="9.42578125" style="24" customWidth="1"/>
    <col min="6625" max="6629" width="11.28515625" style="24" customWidth="1"/>
    <col min="6630" max="6630" width="11.140625" style="24" customWidth="1"/>
    <col min="6631" max="6631" width="11" style="24" customWidth="1"/>
    <col min="6632" max="6632" width="11.28515625" style="24" customWidth="1"/>
    <col min="6633" max="6633" width="12.28515625" style="24" customWidth="1"/>
    <col min="6634" max="6638" width="11.42578125" style="24" customWidth="1"/>
    <col min="6639" max="6641" width="9.28515625" style="24" customWidth="1"/>
    <col min="6642" max="6649" width="10" style="24" customWidth="1"/>
    <col min="6650" max="6650" width="9.28515625" style="24" customWidth="1"/>
    <col min="6651" max="6651" width="11.7109375" style="24" customWidth="1"/>
    <col min="6652" max="6652" width="11" style="24" customWidth="1"/>
    <col min="6653" max="6653" width="10.7109375" style="24" customWidth="1"/>
    <col min="6654" max="6658" width="11.42578125" style="24" customWidth="1"/>
    <col min="6659" max="6660" width="10.42578125" style="24" customWidth="1"/>
    <col min="6661" max="6661" width="9.28515625" style="24" customWidth="1"/>
    <col min="6662" max="6670" width="10.85546875" style="24" customWidth="1"/>
    <col min="6671" max="6671" width="12.28515625" style="24" customWidth="1"/>
    <col min="6672" max="6672" width="10.7109375" style="24" customWidth="1"/>
    <col min="6673" max="6673" width="10.28515625" style="24" customWidth="1"/>
    <col min="6674" max="6866" width="9.140625" style="24"/>
    <col min="6867" max="6867" width="64" style="24" customWidth="1"/>
    <col min="6868" max="6868" width="9.28515625" style="24" customWidth="1"/>
    <col min="6869" max="6869" width="11.7109375" style="24" customWidth="1"/>
    <col min="6870" max="6870" width="11.5703125" style="24" customWidth="1"/>
    <col min="6871" max="6874" width="11.140625" style="24" customWidth="1"/>
    <col min="6875" max="6877" width="9.42578125" style="24" customWidth="1"/>
    <col min="6878" max="6879" width="10.42578125" style="24" customWidth="1"/>
    <col min="6880" max="6880" width="9.42578125" style="24" customWidth="1"/>
    <col min="6881" max="6885" width="11.28515625" style="24" customWidth="1"/>
    <col min="6886" max="6886" width="11.140625" style="24" customWidth="1"/>
    <col min="6887" max="6887" width="11" style="24" customWidth="1"/>
    <col min="6888" max="6888" width="11.28515625" style="24" customWidth="1"/>
    <col min="6889" max="6889" width="12.28515625" style="24" customWidth="1"/>
    <col min="6890" max="6894" width="11.42578125" style="24" customWidth="1"/>
    <col min="6895" max="6897" width="9.28515625" style="24" customWidth="1"/>
    <col min="6898" max="6905" width="10" style="24" customWidth="1"/>
    <col min="6906" max="6906" width="9.28515625" style="24" customWidth="1"/>
    <col min="6907" max="6907" width="11.7109375" style="24" customWidth="1"/>
    <col min="6908" max="6908" width="11" style="24" customWidth="1"/>
    <col min="6909" max="6909" width="10.7109375" style="24" customWidth="1"/>
    <col min="6910" max="6914" width="11.42578125" style="24" customWidth="1"/>
    <col min="6915" max="6916" width="10.42578125" style="24" customWidth="1"/>
    <col min="6917" max="6917" width="9.28515625" style="24" customWidth="1"/>
    <col min="6918" max="6926" width="10.85546875" style="24" customWidth="1"/>
    <col min="6927" max="6927" width="12.28515625" style="24" customWidth="1"/>
    <col min="6928" max="6928" width="10.7109375" style="24" customWidth="1"/>
    <col min="6929" max="6929" width="10.28515625" style="24" customWidth="1"/>
    <col min="6930" max="7122" width="9.140625" style="24"/>
    <col min="7123" max="7123" width="64" style="24" customWidth="1"/>
    <col min="7124" max="7124" width="9.28515625" style="24" customWidth="1"/>
    <col min="7125" max="7125" width="11.7109375" style="24" customWidth="1"/>
    <col min="7126" max="7126" width="11.5703125" style="24" customWidth="1"/>
    <col min="7127" max="7130" width="11.140625" style="24" customWidth="1"/>
    <col min="7131" max="7133" width="9.42578125" style="24" customWidth="1"/>
    <col min="7134" max="7135" width="10.42578125" style="24" customWidth="1"/>
    <col min="7136" max="7136" width="9.42578125" style="24" customWidth="1"/>
    <col min="7137" max="7141" width="11.28515625" style="24" customWidth="1"/>
    <col min="7142" max="7142" width="11.140625" style="24" customWidth="1"/>
    <col min="7143" max="7143" width="11" style="24" customWidth="1"/>
    <col min="7144" max="7144" width="11.28515625" style="24" customWidth="1"/>
    <col min="7145" max="7145" width="12.28515625" style="24" customWidth="1"/>
    <col min="7146" max="7150" width="11.42578125" style="24" customWidth="1"/>
    <col min="7151" max="7153" width="9.28515625" style="24" customWidth="1"/>
    <col min="7154" max="7161" width="10" style="24" customWidth="1"/>
    <col min="7162" max="7162" width="9.28515625" style="24" customWidth="1"/>
    <col min="7163" max="7163" width="11.7109375" style="24" customWidth="1"/>
    <col min="7164" max="7164" width="11" style="24" customWidth="1"/>
    <col min="7165" max="7165" width="10.7109375" style="24" customWidth="1"/>
    <col min="7166" max="7170" width="11.42578125" style="24" customWidth="1"/>
    <col min="7171" max="7172" width="10.42578125" style="24" customWidth="1"/>
    <col min="7173" max="7173" width="9.28515625" style="24" customWidth="1"/>
    <col min="7174" max="7182" width="10.85546875" style="24" customWidth="1"/>
    <col min="7183" max="7183" width="12.28515625" style="24" customWidth="1"/>
    <col min="7184" max="7184" width="10.7109375" style="24" customWidth="1"/>
    <col min="7185" max="7185" width="10.28515625" style="24" customWidth="1"/>
    <col min="7186" max="7378" width="9.140625" style="24"/>
    <col min="7379" max="7379" width="64" style="24" customWidth="1"/>
    <col min="7380" max="7380" width="9.28515625" style="24" customWidth="1"/>
    <col min="7381" max="7381" width="11.7109375" style="24" customWidth="1"/>
    <col min="7382" max="7382" width="11.5703125" style="24" customWidth="1"/>
    <col min="7383" max="7386" width="11.140625" style="24" customWidth="1"/>
    <col min="7387" max="7389" width="9.42578125" style="24" customWidth="1"/>
    <col min="7390" max="7391" width="10.42578125" style="24" customWidth="1"/>
    <col min="7392" max="7392" width="9.42578125" style="24" customWidth="1"/>
    <col min="7393" max="7397" width="11.28515625" style="24" customWidth="1"/>
    <col min="7398" max="7398" width="11.140625" style="24" customWidth="1"/>
    <col min="7399" max="7399" width="11" style="24" customWidth="1"/>
    <col min="7400" max="7400" width="11.28515625" style="24" customWidth="1"/>
    <col min="7401" max="7401" width="12.28515625" style="24" customWidth="1"/>
    <col min="7402" max="7406" width="11.42578125" style="24" customWidth="1"/>
    <col min="7407" max="7409" width="9.28515625" style="24" customWidth="1"/>
    <col min="7410" max="7417" width="10" style="24" customWidth="1"/>
    <col min="7418" max="7418" width="9.28515625" style="24" customWidth="1"/>
    <col min="7419" max="7419" width="11.7109375" style="24" customWidth="1"/>
    <col min="7420" max="7420" width="11" style="24" customWidth="1"/>
    <col min="7421" max="7421" width="10.7109375" style="24" customWidth="1"/>
    <col min="7422" max="7426" width="11.42578125" style="24" customWidth="1"/>
    <col min="7427" max="7428" width="10.42578125" style="24" customWidth="1"/>
    <col min="7429" max="7429" width="9.28515625" style="24" customWidth="1"/>
    <col min="7430" max="7438" width="10.85546875" style="24" customWidth="1"/>
    <col min="7439" max="7439" width="12.28515625" style="24" customWidth="1"/>
    <col min="7440" max="7440" width="10.7109375" style="24" customWidth="1"/>
    <col min="7441" max="7441" width="10.28515625" style="24" customWidth="1"/>
    <col min="7442" max="7634" width="9.140625" style="24"/>
    <col min="7635" max="7635" width="64" style="24" customWidth="1"/>
    <col min="7636" max="7636" width="9.28515625" style="24" customWidth="1"/>
    <col min="7637" max="7637" width="11.7109375" style="24" customWidth="1"/>
    <col min="7638" max="7638" width="11.5703125" style="24" customWidth="1"/>
    <col min="7639" max="7642" width="11.140625" style="24" customWidth="1"/>
    <col min="7643" max="7645" width="9.42578125" style="24" customWidth="1"/>
    <col min="7646" max="7647" width="10.42578125" style="24" customWidth="1"/>
    <col min="7648" max="7648" width="9.42578125" style="24" customWidth="1"/>
    <col min="7649" max="7653" width="11.28515625" style="24" customWidth="1"/>
    <col min="7654" max="7654" width="11.140625" style="24" customWidth="1"/>
    <col min="7655" max="7655" width="11" style="24" customWidth="1"/>
    <col min="7656" max="7656" width="11.28515625" style="24" customWidth="1"/>
    <col min="7657" max="7657" width="12.28515625" style="24" customWidth="1"/>
    <col min="7658" max="7662" width="11.42578125" style="24" customWidth="1"/>
    <col min="7663" max="7665" width="9.28515625" style="24" customWidth="1"/>
    <col min="7666" max="7673" width="10" style="24" customWidth="1"/>
    <col min="7674" max="7674" width="9.28515625" style="24" customWidth="1"/>
    <col min="7675" max="7675" width="11.7109375" style="24" customWidth="1"/>
    <col min="7676" max="7676" width="11" style="24" customWidth="1"/>
    <col min="7677" max="7677" width="10.7109375" style="24" customWidth="1"/>
    <col min="7678" max="7682" width="11.42578125" style="24" customWidth="1"/>
    <col min="7683" max="7684" width="10.42578125" style="24" customWidth="1"/>
    <col min="7685" max="7685" width="9.28515625" style="24" customWidth="1"/>
    <col min="7686" max="7694" width="10.85546875" style="24" customWidth="1"/>
    <col min="7695" max="7695" width="12.28515625" style="24" customWidth="1"/>
    <col min="7696" max="7696" width="10.7109375" style="24" customWidth="1"/>
    <col min="7697" max="7697" width="10.28515625" style="24" customWidth="1"/>
    <col min="7698" max="7890" width="9.140625" style="24"/>
    <col min="7891" max="7891" width="64" style="24" customWidth="1"/>
    <col min="7892" max="7892" width="9.28515625" style="24" customWidth="1"/>
    <col min="7893" max="7893" width="11.7109375" style="24" customWidth="1"/>
    <col min="7894" max="7894" width="11.5703125" style="24" customWidth="1"/>
    <col min="7895" max="7898" width="11.140625" style="24" customWidth="1"/>
    <col min="7899" max="7901" width="9.42578125" style="24" customWidth="1"/>
    <col min="7902" max="7903" width="10.42578125" style="24" customWidth="1"/>
    <col min="7904" max="7904" width="9.42578125" style="24" customWidth="1"/>
    <col min="7905" max="7909" width="11.28515625" style="24" customWidth="1"/>
    <col min="7910" max="7910" width="11.140625" style="24" customWidth="1"/>
    <col min="7911" max="7911" width="11" style="24" customWidth="1"/>
    <col min="7912" max="7912" width="11.28515625" style="24" customWidth="1"/>
    <col min="7913" max="7913" width="12.28515625" style="24" customWidth="1"/>
    <col min="7914" max="7918" width="11.42578125" style="24" customWidth="1"/>
    <col min="7919" max="7921" width="9.28515625" style="24" customWidth="1"/>
    <col min="7922" max="7929" width="10" style="24" customWidth="1"/>
    <col min="7930" max="7930" width="9.28515625" style="24" customWidth="1"/>
    <col min="7931" max="7931" width="11.7109375" style="24" customWidth="1"/>
    <col min="7932" max="7932" width="11" style="24" customWidth="1"/>
    <col min="7933" max="7933" width="10.7109375" style="24" customWidth="1"/>
    <col min="7934" max="7938" width="11.42578125" style="24" customWidth="1"/>
    <col min="7939" max="7940" width="10.42578125" style="24" customWidth="1"/>
    <col min="7941" max="7941" width="9.28515625" style="24" customWidth="1"/>
    <col min="7942" max="7950" width="10.85546875" style="24" customWidth="1"/>
    <col min="7951" max="7951" width="12.28515625" style="24" customWidth="1"/>
    <col min="7952" max="7952" width="10.7109375" style="24" customWidth="1"/>
    <col min="7953" max="7953" width="10.28515625" style="24" customWidth="1"/>
    <col min="7954" max="8146" width="9.140625" style="24"/>
    <col min="8147" max="8147" width="64" style="24" customWidth="1"/>
    <col min="8148" max="8148" width="9.28515625" style="24" customWidth="1"/>
    <col min="8149" max="8149" width="11.7109375" style="24" customWidth="1"/>
    <col min="8150" max="8150" width="11.5703125" style="24" customWidth="1"/>
    <col min="8151" max="8154" width="11.140625" style="24" customWidth="1"/>
    <col min="8155" max="8157" width="9.42578125" style="24" customWidth="1"/>
    <col min="8158" max="8159" width="10.42578125" style="24" customWidth="1"/>
    <col min="8160" max="8160" width="9.42578125" style="24" customWidth="1"/>
    <col min="8161" max="8165" width="11.28515625" style="24" customWidth="1"/>
    <col min="8166" max="8166" width="11.140625" style="24" customWidth="1"/>
    <col min="8167" max="8167" width="11" style="24" customWidth="1"/>
    <col min="8168" max="8168" width="11.28515625" style="24" customWidth="1"/>
    <col min="8169" max="8169" width="12.28515625" style="24" customWidth="1"/>
    <col min="8170" max="8174" width="11.42578125" style="24" customWidth="1"/>
    <col min="8175" max="8177" width="9.28515625" style="24" customWidth="1"/>
    <col min="8178" max="8185" width="10" style="24" customWidth="1"/>
    <col min="8186" max="8186" width="9.28515625" style="24" customWidth="1"/>
    <col min="8187" max="8187" width="11.7109375" style="24" customWidth="1"/>
    <col min="8188" max="8188" width="11" style="24" customWidth="1"/>
    <col min="8189" max="8189" width="10.7109375" style="24" customWidth="1"/>
    <col min="8190" max="8194" width="11.42578125" style="24" customWidth="1"/>
    <col min="8195" max="8196" width="10.42578125" style="24" customWidth="1"/>
    <col min="8197" max="8197" width="9.28515625" style="24" customWidth="1"/>
    <col min="8198" max="8206" width="10.85546875" style="24" customWidth="1"/>
    <col min="8207" max="8207" width="12.28515625" style="24" customWidth="1"/>
    <col min="8208" max="8208" width="10.7109375" style="24" customWidth="1"/>
    <col min="8209" max="8209" width="10.28515625" style="24" customWidth="1"/>
    <col min="8210" max="8402" width="9.140625" style="24"/>
    <col min="8403" max="8403" width="64" style="24" customWidth="1"/>
    <col min="8404" max="8404" width="9.28515625" style="24" customWidth="1"/>
    <col min="8405" max="8405" width="11.7109375" style="24" customWidth="1"/>
    <col min="8406" max="8406" width="11.5703125" style="24" customWidth="1"/>
    <col min="8407" max="8410" width="11.140625" style="24" customWidth="1"/>
    <col min="8411" max="8413" width="9.42578125" style="24" customWidth="1"/>
    <col min="8414" max="8415" width="10.42578125" style="24" customWidth="1"/>
    <col min="8416" max="8416" width="9.42578125" style="24" customWidth="1"/>
    <col min="8417" max="8421" width="11.28515625" style="24" customWidth="1"/>
    <col min="8422" max="8422" width="11.140625" style="24" customWidth="1"/>
    <col min="8423" max="8423" width="11" style="24" customWidth="1"/>
    <col min="8424" max="8424" width="11.28515625" style="24" customWidth="1"/>
    <col min="8425" max="8425" width="12.28515625" style="24" customWidth="1"/>
    <col min="8426" max="8430" width="11.42578125" style="24" customWidth="1"/>
    <col min="8431" max="8433" width="9.28515625" style="24" customWidth="1"/>
    <col min="8434" max="8441" width="10" style="24" customWidth="1"/>
    <col min="8442" max="8442" width="9.28515625" style="24" customWidth="1"/>
    <col min="8443" max="8443" width="11.7109375" style="24" customWidth="1"/>
    <col min="8444" max="8444" width="11" style="24" customWidth="1"/>
    <col min="8445" max="8445" width="10.7109375" style="24" customWidth="1"/>
    <col min="8446" max="8450" width="11.42578125" style="24" customWidth="1"/>
    <col min="8451" max="8452" width="10.42578125" style="24" customWidth="1"/>
    <col min="8453" max="8453" width="9.28515625" style="24" customWidth="1"/>
    <col min="8454" max="8462" width="10.85546875" style="24" customWidth="1"/>
    <col min="8463" max="8463" width="12.28515625" style="24" customWidth="1"/>
    <col min="8464" max="8464" width="10.7109375" style="24" customWidth="1"/>
    <col min="8465" max="8465" width="10.28515625" style="24" customWidth="1"/>
    <col min="8466" max="8658" width="9.140625" style="24"/>
    <col min="8659" max="8659" width="64" style="24" customWidth="1"/>
    <col min="8660" max="8660" width="9.28515625" style="24" customWidth="1"/>
    <col min="8661" max="8661" width="11.7109375" style="24" customWidth="1"/>
    <col min="8662" max="8662" width="11.5703125" style="24" customWidth="1"/>
    <col min="8663" max="8666" width="11.140625" style="24" customWidth="1"/>
    <col min="8667" max="8669" width="9.42578125" style="24" customWidth="1"/>
    <col min="8670" max="8671" width="10.42578125" style="24" customWidth="1"/>
    <col min="8672" max="8672" width="9.42578125" style="24" customWidth="1"/>
    <col min="8673" max="8677" width="11.28515625" style="24" customWidth="1"/>
    <col min="8678" max="8678" width="11.140625" style="24" customWidth="1"/>
    <col min="8679" max="8679" width="11" style="24" customWidth="1"/>
    <col min="8680" max="8680" width="11.28515625" style="24" customWidth="1"/>
    <col min="8681" max="8681" width="12.28515625" style="24" customWidth="1"/>
    <col min="8682" max="8686" width="11.42578125" style="24" customWidth="1"/>
    <col min="8687" max="8689" width="9.28515625" style="24" customWidth="1"/>
    <col min="8690" max="8697" width="10" style="24" customWidth="1"/>
    <col min="8698" max="8698" width="9.28515625" style="24" customWidth="1"/>
    <col min="8699" max="8699" width="11.7109375" style="24" customWidth="1"/>
    <col min="8700" max="8700" width="11" style="24" customWidth="1"/>
    <col min="8701" max="8701" width="10.7109375" style="24" customWidth="1"/>
    <col min="8702" max="8706" width="11.42578125" style="24" customWidth="1"/>
    <col min="8707" max="8708" width="10.42578125" style="24" customWidth="1"/>
    <col min="8709" max="8709" width="9.28515625" style="24" customWidth="1"/>
    <col min="8710" max="8718" width="10.85546875" style="24" customWidth="1"/>
    <col min="8719" max="8719" width="12.28515625" style="24" customWidth="1"/>
    <col min="8720" max="8720" width="10.7109375" style="24" customWidth="1"/>
    <col min="8721" max="8721" width="10.28515625" style="24" customWidth="1"/>
    <col min="8722" max="8914" width="9.140625" style="24"/>
    <col min="8915" max="8915" width="64" style="24" customWidth="1"/>
    <col min="8916" max="8916" width="9.28515625" style="24" customWidth="1"/>
    <col min="8917" max="8917" width="11.7109375" style="24" customWidth="1"/>
    <col min="8918" max="8918" width="11.5703125" style="24" customWidth="1"/>
    <col min="8919" max="8922" width="11.140625" style="24" customWidth="1"/>
    <col min="8923" max="8925" width="9.42578125" style="24" customWidth="1"/>
    <col min="8926" max="8927" width="10.42578125" style="24" customWidth="1"/>
    <col min="8928" max="8928" width="9.42578125" style="24" customWidth="1"/>
    <col min="8929" max="8933" width="11.28515625" style="24" customWidth="1"/>
    <col min="8934" max="8934" width="11.140625" style="24" customWidth="1"/>
    <col min="8935" max="8935" width="11" style="24" customWidth="1"/>
    <col min="8936" max="8936" width="11.28515625" style="24" customWidth="1"/>
    <col min="8937" max="8937" width="12.28515625" style="24" customWidth="1"/>
    <col min="8938" max="8942" width="11.42578125" style="24" customWidth="1"/>
    <col min="8943" max="8945" width="9.28515625" style="24" customWidth="1"/>
    <col min="8946" max="8953" width="10" style="24" customWidth="1"/>
    <col min="8954" max="8954" width="9.28515625" style="24" customWidth="1"/>
    <col min="8955" max="8955" width="11.7109375" style="24" customWidth="1"/>
    <col min="8956" max="8956" width="11" style="24" customWidth="1"/>
    <col min="8957" max="8957" width="10.7109375" style="24" customWidth="1"/>
    <col min="8958" max="8962" width="11.42578125" style="24" customWidth="1"/>
    <col min="8963" max="8964" width="10.42578125" style="24" customWidth="1"/>
    <col min="8965" max="8965" width="9.28515625" style="24" customWidth="1"/>
    <col min="8966" max="8974" width="10.85546875" style="24" customWidth="1"/>
    <col min="8975" max="8975" width="12.28515625" style="24" customWidth="1"/>
    <col min="8976" max="8976" width="10.7109375" style="24" customWidth="1"/>
    <col min="8977" max="8977" width="10.28515625" style="24" customWidth="1"/>
    <col min="8978" max="9170" width="9.140625" style="24"/>
    <col min="9171" max="9171" width="64" style="24" customWidth="1"/>
    <col min="9172" max="9172" width="9.28515625" style="24" customWidth="1"/>
    <col min="9173" max="9173" width="11.7109375" style="24" customWidth="1"/>
    <col min="9174" max="9174" width="11.5703125" style="24" customWidth="1"/>
    <col min="9175" max="9178" width="11.140625" style="24" customWidth="1"/>
    <col min="9179" max="9181" width="9.42578125" style="24" customWidth="1"/>
    <col min="9182" max="9183" width="10.42578125" style="24" customWidth="1"/>
    <col min="9184" max="9184" width="9.42578125" style="24" customWidth="1"/>
    <col min="9185" max="9189" width="11.28515625" style="24" customWidth="1"/>
    <col min="9190" max="9190" width="11.140625" style="24" customWidth="1"/>
    <col min="9191" max="9191" width="11" style="24" customWidth="1"/>
    <col min="9192" max="9192" width="11.28515625" style="24" customWidth="1"/>
    <col min="9193" max="9193" width="12.28515625" style="24" customWidth="1"/>
    <col min="9194" max="9198" width="11.42578125" style="24" customWidth="1"/>
    <col min="9199" max="9201" width="9.28515625" style="24" customWidth="1"/>
    <col min="9202" max="9209" width="10" style="24" customWidth="1"/>
    <col min="9210" max="9210" width="9.28515625" style="24" customWidth="1"/>
    <col min="9211" max="9211" width="11.7109375" style="24" customWidth="1"/>
    <col min="9212" max="9212" width="11" style="24" customWidth="1"/>
    <col min="9213" max="9213" width="10.7109375" style="24" customWidth="1"/>
    <col min="9214" max="9218" width="11.42578125" style="24" customWidth="1"/>
    <col min="9219" max="9220" width="10.42578125" style="24" customWidth="1"/>
    <col min="9221" max="9221" width="9.28515625" style="24" customWidth="1"/>
    <col min="9222" max="9230" width="10.85546875" style="24" customWidth="1"/>
    <col min="9231" max="9231" width="12.28515625" style="24" customWidth="1"/>
    <col min="9232" max="9232" width="10.7109375" style="24" customWidth="1"/>
    <col min="9233" max="9233" width="10.28515625" style="24" customWidth="1"/>
    <col min="9234" max="9426" width="9.140625" style="24"/>
    <col min="9427" max="9427" width="64" style="24" customWidth="1"/>
    <col min="9428" max="9428" width="9.28515625" style="24" customWidth="1"/>
    <col min="9429" max="9429" width="11.7109375" style="24" customWidth="1"/>
    <col min="9430" max="9430" width="11.5703125" style="24" customWidth="1"/>
    <col min="9431" max="9434" width="11.140625" style="24" customWidth="1"/>
    <col min="9435" max="9437" width="9.42578125" style="24" customWidth="1"/>
    <col min="9438" max="9439" width="10.42578125" style="24" customWidth="1"/>
    <col min="9440" max="9440" width="9.42578125" style="24" customWidth="1"/>
    <col min="9441" max="9445" width="11.28515625" style="24" customWidth="1"/>
    <col min="9446" max="9446" width="11.140625" style="24" customWidth="1"/>
    <col min="9447" max="9447" width="11" style="24" customWidth="1"/>
    <col min="9448" max="9448" width="11.28515625" style="24" customWidth="1"/>
    <col min="9449" max="9449" width="12.28515625" style="24" customWidth="1"/>
    <col min="9450" max="9454" width="11.42578125" style="24" customWidth="1"/>
    <col min="9455" max="9457" width="9.28515625" style="24" customWidth="1"/>
    <col min="9458" max="9465" width="10" style="24" customWidth="1"/>
    <col min="9466" max="9466" width="9.28515625" style="24" customWidth="1"/>
    <col min="9467" max="9467" width="11.7109375" style="24" customWidth="1"/>
    <col min="9468" max="9468" width="11" style="24" customWidth="1"/>
    <col min="9469" max="9469" width="10.7109375" style="24" customWidth="1"/>
    <col min="9470" max="9474" width="11.42578125" style="24" customWidth="1"/>
    <col min="9475" max="9476" width="10.42578125" style="24" customWidth="1"/>
    <col min="9477" max="9477" width="9.28515625" style="24" customWidth="1"/>
    <col min="9478" max="9486" width="10.85546875" style="24" customWidth="1"/>
    <col min="9487" max="9487" width="12.28515625" style="24" customWidth="1"/>
    <col min="9488" max="9488" width="10.7109375" style="24" customWidth="1"/>
    <col min="9489" max="9489" width="10.28515625" style="24" customWidth="1"/>
    <col min="9490" max="9682" width="9.140625" style="24"/>
    <col min="9683" max="9683" width="64" style="24" customWidth="1"/>
    <col min="9684" max="9684" width="9.28515625" style="24" customWidth="1"/>
    <col min="9685" max="9685" width="11.7109375" style="24" customWidth="1"/>
    <col min="9686" max="9686" width="11.5703125" style="24" customWidth="1"/>
    <col min="9687" max="9690" width="11.140625" style="24" customWidth="1"/>
    <col min="9691" max="9693" width="9.42578125" style="24" customWidth="1"/>
    <col min="9694" max="9695" width="10.42578125" style="24" customWidth="1"/>
    <col min="9696" max="9696" width="9.42578125" style="24" customWidth="1"/>
    <col min="9697" max="9701" width="11.28515625" style="24" customWidth="1"/>
    <col min="9702" max="9702" width="11.140625" style="24" customWidth="1"/>
    <col min="9703" max="9703" width="11" style="24" customWidth="1"/>
    <col min="9704" max="9704" width="11.28515625" style="24" customWidth="1"/>
    <col min="9705" max="9705" width="12.28515625" style="24" customWidth="1"/>
    <col min="9706" max="9710" width="11.42578125" style="24" customWidth="1"/>
    <col min="9711" max="9713" width="9.28515625" style="24" customWidth="1"/>
    <col min="9714" max="9721" width="10" style="24" customWidth="1"/>
    <col min="9722" max="9722" width="9.28515625" style="24" customWidth="1"/>
    <col min="9723" max="9723" width="11.7109375" style="24" customWidth="1"/>
    <col min="9724" max="9724" width="11" style="24" customWidth="1"/>
    <col min="9725" max="9725" width="10.7109375" style="24" customWidth="1"/>
    <col min="9726" max="9730" width="11.42578125" style="24" customWidth="1"/>
    <col min="9731" max="9732" width="10.42578125" style="24" customWidth="1"/>
    <col min="9733" max="9733" width="9.28515625" style="24" customWidth="1"/>
    <col min="9734" max="9742" width="10.85546875" style="24" customWidth="1"/>
    <col min="9743" max="9743" width="12.28515625" style="24" customWidth="1"/>
    <col min="9744" max="9744" width="10.7109375" style="24" customWidth="1"/>
    <col min="9745" max="9745" width="10.28515625" style="24" customWidth="1"/>
    <col min="9746" max="9938" width="9.140625" style="24"/>
    <col min="9939" max="9939" width="64" style="24" customWidth="1"/>
    <col min="9940" max="9940" width="9.28515625" style="24" customWidth="1"/>
    <col min="9941" max="9941" width="11.7109375" style="24" customWidth="1"/>
    <col min="9942" max="9942" width="11.5703125" style="24" customWidth="1"/>
    <col min="9943" max="9946" width="11.140625" style="24" customWidth="1"/>
    <col min="9947" max="9949" width="9.42578125" style="24" customWidth="1"/>
    <col min="9950" max="9951" width="10.42578125" style="24" customWidth="1"/>
    <col min="9952" max="9952" width="9.42578125" style="24" customWidth="1"/>
    <col min="9953" max="9957" width="11.28515625" style="24" customWidth="1"/>
    <col min="9958" max="9958" width="11.140625" style="24" customWidth="1"/>
    <col min="9959" max="9959" width="11" style="24" customWidth="1"/>
    <col min="9960" max="9960" width="11.28515625" style="24" customWidth="1"/>
    <col min="9961" max="9961" width="12.28515625" style="24" customWidth="1"/>
    <col min="9962" max="9966" width="11.42578125" style="24" customWidth="1"/>
    <col min="9967" max="9969" width="9.28515625" style="24" customWidth="1"/>
    <col min="9970" max="9977" width="10" style="24" customWidth="1"/>
    <col min="9978" max="9978" width="9.28515625" style="24" customWidth="1"/>
    <col min="9979" max="9979" width="11.7109375" style="24" customWidth="1"/>
    <col min="9980" max="9980" width="11" style="24" customWidth="1"/>
    <col min="9981" max="9981" width="10.7109375" style="24" customWidth="1"/>
    <col min="9982" max="9986" width="11.42578125" style="24" customWidth="1"/>
    <col min="9987" max="9988" width="10.42578125" style="24" customWidth="1"/>
    <col min="9989" max="9989" width="9.28515625" style="24" customWidth="1"/>
    <col min="9990" max="9998" width="10.85546875" style="24" customWidth="1"/>
    <col min="9999" max="9999" width="12.28515625" style="24" customWidth="1"/>
    <col min="10000" max="10000" width="10.7109375" style="24" customWidth="1"/>
    <col min="10001" max="10001" width="10.28515625" style="24" customWidth="1"/>
    <col min="10002" max="10194" width="9.140625" style="24"/>
    <col min="10195" max="10195" width="64" style="24" customWidth="1"/>
    <col min="10196" max="10196" width="9.28515625" style="24" customWidth="1"/>
    <col min="10197" max="10197" width="11.7109375" style="24" customWidth="1"/>
    <col min="10198" max="10198" width="11.5703125" style="24" customWidth="1"/>
    <col min="10199" max="10202" width="11.140625" style="24" customWidth="1"/>
    <col min="10203" max="10205" width="9.42578125" style="24" customWidth="1"/>
    <col min="10206" max="10207" width="10.42578125" style="24" customWidth="1"/>
    <col min="10208" max="10208" width="9.42578125" style="24" customWidth="1"/>
    <col min="10209" max="10213" width="11.28515625" style="24" customWidth="1"/>
    <col min="10214" max="10214" width="11.140625" style="24" customWidth="1"/>
    <col min="10215" max="10215" width="11" style="24" customWidth="1"/>
    <col min="10216" max="10216" width="11.28515625" style="24" customWidth="1"/>
    <col min="10217" max="10217" width="12.28515625" style="24" customWidth="1"/>
    <col min="10218" max="10222" width="11.42578125" style="24" customWidth="1"/>
    <col min="10223" max="10225" width="9.28515625" style="24" customWidth="1"/>
    <col min="10226" max="10233" width="10" style="24" customWidth="1"/>
    <col min="10234" max="10234" width="9.28515625" style="24" customWidth="1"/>
    <col min="10235" max="10235" width="11.7109375" style="24" customWidth="1"/>
    <col min="10236" max="10236" width="11" style="24" customWidth="1"/>
    <col min="10237" max="10237" width="10.7109375" style="24" customWidth="1"/>
    <col min="10238" max="10242" width="11.42578125" style="24" customWidth="1"/>
    <col min="10243" max="10244" width="10.42578125" style="24" customWidth="1"/>
    <col min="10245" max="10245" width="9.28515625" style="24" customWidth="1"/>
    <col min="10246" max="10254" width="10.85546875" style="24" customWidth="1"/>
    <col min="10255" max="10255" width="12.28515625" style="24" customWidth="1"/>
    <col min="10256" max="10256" width="10.7109375" style="24" customWidth="1"/>
    <col min="10257" max="10257" width="10.28515625" style="24" customWidth="1"/>
    <col min="10258" max="10450" width="9.140625" style="24"/>
    <col min="10451" max="10451" width="64" style="24" customWidth="1"/>
    <col min="10452" max="10452" width="9.28515625" style="24" customWidth="1"/>
    <col min="10453" max="10453" width="11.7109375" style="24" customWidth="1"/>
    <col min="10454" max="10454" width="11.5703125" style="24" customWidth="1"/>
    <col min="10455" max="10458" width="11.140625" style="24" customWidth="1"/>
    <col min="10459" max="10461" width="9.42578125" style="24" customWidth="1"/>
    <col min="10462" max="10463" width="10.42578125" style="24" customWidth="1"/>
    <col min="10464" max="10464" width="9.42578125" style="24" customWidth="1"/>
    <col min="10465" max="10469" width="11.28515625" style="24" customWidth="1"/>
    <col min="10470" max="10470" width="11.140625" style="24" customWidth="1"/>
    <col min="10471" max="10471" width="11" style="24" customWidth="1"/>
    <col min="10472" max="10472" width="11.28515625" style="24" customWidth="1"/>
    <col min="10473" max="10473" width="12.28515625" style="24" customWidth="1"/>
    <col min="10474" max="10478" width="11.42578125" style="24" customWidth="1"/>
    <col min="10479" max="10481" width="9.28515625" style="24" customWidth="1"/>
    <col min="10482" max="10489" width="10" style="24" customWidth="1"/>
    <col min="10490" max="10490" width="9.28515625" style="24" customWidth="1"/>
    <col min="10491" max="10491" width="11.7109375" style="24" customWidth="1"/>
    <col min="10492" max="10492" width="11" style="24" customWidth="1"/>
    <col min="10493" max="10493" width="10.7109375" style="24" customWidth="1"/>
    <col min="10494" max="10498" width="11.42578125" style="24" customWidth="1"/>
    <col min="10499" max="10500" width="10.42578125" style="24" customWidth="1"/>
    <col min="10501" max="10501" width="9.28515625" style="24" customWidth="1"/>
    <col min="10502" max="10510" width="10.85546875" style="24" customWidth="1"/>
    <col min="10511" max="10511" width="12.28515625" style="24" customWidth="1"/>
    <col min="10512" max="10512" width="10.7109375" style="24" customWidth="1"/>
    <col min="10513" max="10513" width="10.28515625" style="24" customWidth="1"/>
    <col min="10514" max="10706" width="9.140625" style="24"/>
    <col min="10707" max="10707" width="64" style="24" customWidth="1"/>
    <col min="10708" max="10708" width="9.28515625" style="24" customWidth="1"/>
    <col min="10709" max="10709" width="11.7109375" style="24" customWidth="1"/>
    <col min="10710" max="10710" width="11.5703125" style="24" customWidth="1"/>
    <col min="10711" max="10714" width="11.140625" style="24" customWidth="1"/>
    <col min="10715" max="10717" width="9.42578125" style="24" customWidth="1"/>
    <col min="10718" max="10719" width="10.42578125" style="24" customWidth="1"/>
    <col min="10720" max="10720" width="9.42578125" style="24" customWidth="1"/>
    <col min="10721" max="10725" width="11.28515625" style="24" customWidth="1"/>
    <col min="10726" max="10726" width="11.140625" style="24" customWidth="1"/>
    <col min="10727" max="10727" width="11" style="24" customWidth="1"/>
    <col min="10728" max="10728" width="11.28515625" style="24" customWidth="1"/>
    <col min="10729" max="10729" width="12.28515625" style="24" customWidth="1"/>
    <col min="10730" max="10734" width="11.42578125" style="24" customWidth="1"/>
    <col min="10735" max="10737" width="9.28515625" style="24" customWidth="1"/>
    <col min="10738" max="10745" width="10" style="24" customWidth="1"/>
    <col min="10746" max="10746" width="9.28515625" style="24" customWidth="1"/>
    <col min="10747" max="10747" width="11.7109375" style="24" customWidth="1"/>
    <col min="10748" max="10748" width="11" style="24" customWidth="1"/>
    <col min="10749" max="10749" width="10.7109375" style="24" customWidth="1"/>
    <col min="10750" max="10754" width="11.42578125" style="24" customWidth="1"/>
    <col min="10755" max="10756" width="10.42578125" style="24" customWidth="1"/>
    <col min="10757" max="10757" width="9.28515625" style="24" customWidth="1"/>
    <col min="10758" max="10766" width="10.85546875" style="24" customWidth="1"/>
    <col min="10767" max="10767" width="12.28515625" style="24" customWidth="1"/>
    <col min="10768" max="10768" width="10.7109375" style="24" customWidth="1"/>
    <col min="10769" max="10769" width="10.28515625" style="24" customWidth="1"/>
    <col min="10770" max="10962" width="9.140625" style="24"/>
    <col min="10963" max="10963" width="64" style="24" customWidth="1"/>
    <col min="10964" max="10964" width="9.28515625" style="24" customWidth="1"/>
    <col min="10965" max="10965" width="11.7109375" style="24" customWidth="1"/>
    <col min="10966" max="10966" width="11.5703125" style="24" customWidth="1"/>
    <col min="10967" max="10970" width="11.140625" style="24" customWidth="1"/>
    <col min="10971" max="10973" width="9.42578125" style="24" customWidth="1"/>
    <col min="10974" max="10975" width="10.42578125" style="24" customWidth="1"/>
    <col min="10976" max="10976" width="9.42578125" style="24" customWidth="1"/>
    <col min="10977" max="10981" width="11.28515625" style="24" customWidth="1"/>
    <col min="10982" max="10982" width="11.140625" style="24" customWidth="1"/>
    <col min="10983" max="10983" width="11" style="24" customWidth="1"/>
    <col min="10984" max="10984" width="11.28515625" style="24" customWidth="1"/>
    <col min="10985" max="10985" width="12.28515625" style="24" customWidth="1"/>
    <col min="10986" max="10990" width="11.42578125" style="24" customWidth="1"/>
    <col min="10991" max="10993" width="9.28515625" style="24" customWidth="1"/>
    <col min="10994" max="11001" width="10" style="24" customWidth="1"/>
    <col min="11002" max="11002" width="9.28515625" style="24" customWidth="1"/>
    <col min="11003" max="11003" width="11.7109375" style="24" customWidth="1"/>
    <col min="11004" max="11004" width="11" style="24" customWidth="1"/>
    <col min="11005" max="11005" width="10.7109375" style="24" customWidth="1"/>
    <col min="11006" max="11010" width="11.42578125" style="24" customWidth="1"/>
    <col min="11011" max="11012" width="10.42578125" style="24" customWidth="1"/>
    <col min="11013" max="11013" width="9.28515625" style="24" customWidth="1"/>
    <col min="11014" max="11022" width="10.85546875" style="24" customWidth="1"/>
    <col min="11023" max="11023" width="12.28515625" style="24" customWidth="1"/>
    <col min="11024" max="11024" width="10.7109375" style="24" customWidth="1"/>
    <col min="11025" max="11025" width="10.28515625" style="24" customWidth="1"/>
    <col min="11026" max="11218" width="9.140625" style="24"/>
    <col min="11219" max="11219" width="64" style="24" customWidth="1"/>
    <col min="11220" max="11220" width="9.28515625" style="24" customWidth="1"/>
    <col min="11221" max="11221" width="11.7109375" style="24" customWidth="1"/>
    <col min="11222" max="11222" width="11.5703125" style="24" customWidth="1"/>
    <col min="11223" max="11226" width="11.140625" style="24" customWidth="1"/>
    <col min="11227" max="11229" width="9.42578125" style="24" customWidth="1"/>
    <col min="11230" max="11231" width="10.42578125" style="24" customWidth="1"/>
    <col min="11232" max="11232" width="9.42578125" style="24" customWidth="1"/>
    <col min="11233" max="11237" width="11.28515625" style="24" customWidth="1"/>
    <col min="11238" max="11238" width="11.140625" style="24" customWidth="1"/>
    <col min="11239" max="11239" width="11" style="24" customWidth="1"/>
    <col min="11240" max="11240" width="11.28515625" style="24" customWidth="1"/>
    <col min="11241" max="11241" width="12.28515625" style="24" customWidth="1"/>
    <col min="11242" max="11246" width="11.42578125" style="24" customWidth="1"/>
    <col min="11247" max="11249" width="9.28515625" style="24" customWidth="1"/>
    <col min="11250" max="11257" width="10" style="24" customWidth="1"/>
    <col min="11258" max="11258" width="9.28515625" style="24" customWidth="1"/>
    <col min="11259" max="11259" width="11.7109375" style="24" customWidth="1"/>
    <col min="11260" max="11260" width="11" style="24" customWidth="1"/>
    <col min="11261" max="11261" width="10.7109375" style="24" customWidth="1"/>
    <col min="11262" max="11266" width="11.42578125" style="24" customWidth="1"/>
    <col min="11267" max="11268" width="10.42578125" style="24" customWidth="1"/>
    <col min="11269" max="11269" width="9.28515625" style="24" customWidth="1"/>
    <col min="11270" max="11278" width="10.85546875" style="24" customWidth="1"/>
    <col min="11279" max="11279" width="12.28515625" style="24" customWidth="1"/>
    <col min="11280" max="11280" width="10.7109375" style="24" customWidth="1"/>
    <col min="11281" max="11281" width="10.28515625" style="24" customWidth="1"/>
    <col min="11282" max="11474" width="9.140625" style="24"/>
    <col min="11475" max="11475" width="64" style="24" customWidth="1"/>
    <col min="11476" max="11476" width="9.28515625" style="24" customWidth="1"/>
    <col min="11477" max="11477" width="11.7109375" style="24" customWidth="1"/>
    <col min="11478" max="11478" width="11.5703125" style="24" customWidth="1"/>
    <col min="11479" max="11482" width="11.140625" style="24" customWidth="1"/>
    <col min="11483" max="11485" width="9.42578125" style="24" customWidth="1"/>
    <col min="11486" max="11487" width="10.42578125" style="24" customWidth="1"/>
    <col min="11488" max="11488" width="9.42578125" style="24" customWidth="1"/>
    <col min="11489" max="11493" width="11.28515625" style="24" customWidth="1"/>
    <col min="11494" max="11494" width="11.140625" style="24" customWidth="1"/>
    <col min="11495" max="11495" width="11" style="24" customWidth="1"/>
    <col min="11496" max="11496" width="11.28515625" style="24" customWidth="1"/>
    <col min="11497" max="11497" width="12.28515625" style="24" customWidth="1"/>
    <col min="11498" max="11502" width="11.42578125" style="24" customWidth="1"/>
    <col min="11503" max="11505" width="9.28515625" style="24" customWidth="1"/>
    <col min="11506" max="11513" width="10" style="24" customWidth="1"/>
    <col min="11514" max="11514" width="9.28515625" style="24" customWidth="1"/>
    <col min="11515" max="11515" width="11.7109375" style="24" customWidth="1"/>
    <col min="11516" max="11516" width="11" style="24" customWidth="1"/>
    <col min="11517" max="11517" width="10.7109375" style="24" customWidth="1"/>
    <col min="11518" max="11522" width="11.42578125" style="24" customWidth="1"/>
    <col min="11523" max="11524" width="10.42578125" style="24" customWidth="1"/>
    <col min="11525" max="11525" width="9.28515625" style="24" customWidth="1"/>
    <col min="11526" max="11534" width="10.85546875" style="24" customWidth="1"/>
    <col min="11535" max="11535" width="12.28515625" style="24" customWidth="1"/>
    <col min="11536" max="11536" width="10.7109375" style="24" customWidth="1"/>
    <col min="11537" max="11537" width="10.28515625" style="24" customWidth="1"/>
    <col min="11538" max="11730" width="9.140625" style="24"/>
    <col min="11731" max="11731" width="64" style="24" customWidth="1"/>
    <col min="11732" max="11732" width="9.28515625" style="24" customWidth="1"/>
    <col min="11733" max="11733" width="11.7109375" style="24" customWidth="1"/>
    <col min="11734" max="11734" width="11.5703125" style="24" customWidth="1"/>
    <col min="11735" max="11738" width="11.140625" style="24" customWidth="1"/>
    <col min="11739" max="11741" width="9.42578125" style="24" customWidth="1"/>
    <col min="11742" max="11743" width="10.42578125" style="24" customWidth="1"/>
    <col min="11744" max="11744" width="9.42578125" style="24" customWidth="1"/>
    <col min="11745" max="11749" width="11.28515625" style="24" customWidth="1"/>
    <col min="11750" max="11750" width="11.140625" style="24" customWidth="1"/>
    <col min="11751" max="11751" width="11" style="24" customWidth="1"/>
    <col min="11752" max="11752" width="11.28515625" style="24" customWidth="1"/>
    <col min="11753" max="11753" width="12.28515625" style="24" customWidth="1"/>
    <col min="11754" max="11758" width="11.42578125" style="24" customWidth="1"/>
    <col min="11759" max="11761" width="9.28515625" style="24" customWidth="1"/>
    <col min="11762" max="11769" width="10" style="24" customWidth="1"/>
    <col min="11770" max="11770" width="9.28515625" style="24" customWidth="1"/>
    <col min="11771" max="11771" width="11.7109375" style="24" customWidth="1"/>
    <col min="11772" max="11772" width="11" style="24" customWidth="1"/>
    <col min="11773" max="11773" width="10.7109375" style="24" customWidth="1"/>
    <col min="11774" max="11778" width="11.42578125" style="24" customWidth="1"/>
    <col min="11779" max="11780" width="10.42578125" style="24" customWidth="1"/>
    <col min="11781" max="11781" width="9.28515625" style="24" customWidth="1"/>
    <col min="11782" max="11790" width="10.85546875" style="24" customWidth="1"/>
    <col min="11791" max="11791" width="12.28515625" style="24" customWidth="1"/>
    <col min="11792" max="11792" width="10.7109375" style="24" customWidth="1"/>
    <col min="11793" max="11793" width="10.28515625" style="24" customWidth="1"/>
    <col min="11794" max="11986" width="9.140625" style="24"/>
    <col min="11987" max="11987" width="64" style="24" customWidth="1"/>
    <col min="11988" max="11988" width="9.28515625" style="24" customWidth="1"/>
    <col min="11989" max="11989" width="11.7109375" style="24" customWidth="1"/>
    <col min="11990" max="11990" width="11.5703125" style="24" customWidth="1"/>
    <col min="11991" max="11994" width="11.140625" style="24" customWidth="1"/>
    <col min="11995" max="11997" width="9.42578125" style="24" customWidth="1"/>
    <col min="11998" max="11999" width="10.42578125" style="24" customWidth="1"/>
    <col min="12000" max="12000" width="9.42578125" style="24" customWidth="1"/>
    <col min="12001" max="12005" width="11.28515625" style="24" customWidth="1"/>
    <col min="12006" max="12006" width="11.140625" style="24" customWidth="1"/>
    <col min="12007" max="12007" width="11" style="24" customWidth="1"/>
    <col min="12008" max="12008" width="11.28515625" style="24" customWidth="1"/>
    <col min="12009" max="12009" width="12.28515625" style="24" customWidth="1"/>
    <col min="12010" max="12014" width="11.42578125" style="24" customWidth="1"/>
    <col min="12015" max="12017" width="9.28515625" style="24" customWidth="1"/>
    <col min="12018" max="12025" width="10" style="24" customWidth="1"/>
    <col min="12026" max="12026" width="9.28515625" style="24" customWidth="1"/>
    <col min="12027" max="12027" width="11.7109375" style="24" customWidth="1"/>
    <col min="12028" max="12028" width="11" style="24" customWidth="1"/>
    <col min="12029" max="12029" width="10.7109375" style="24" customWidth="1"/>
    <col min="12030" max="12034" width="11.42578125" style="24" customWidth="1"/>
    <col min="12035" max="12036" width="10.42578125" style="24" customWidth="1"/>
    <col min="12037" max="12037" width="9.28515625" style="24" customWidth="1"/>
    <col min="12038" max="12046" width="10.85546875" style="24" customWidth="1"/>
    <col min="12047" max="12047" width="12.28515625" style="24" customWidth="1"/>
    <col min="12048" max="12048" width="10.7109375" style="24" customWidth="1"/>
    <col min="12049" max="12049" width="10.28515625" style="24" customWidth="1"/>
    <col min="12050" max="12242" width="9.140625" style="24"/>
    <col min="12243" max="12243" width="64" style="24" customWidth="1"/>
    <col min="12244" max="12244" width="9.28515625" style="24" customWidth="1"/>
    <col min="12245" max="12245" width="11.7109375" style="24" customWidth="1"/>
    <col min="12246" max="12246" width="11.5703125" style="24" customWidth="1"/>
    <col min="12247" max="12250" width="11.140625" style="24" customWidth="1"/>
    <col min="12251" max="12253" width="9.42578125" style="24" customWidth="1"/>
    <col min="12254" max="12255" width="10.42578125" style="24" customWidth="1"/>
    <col min="12256" max="12256" width="9.42578125" style="24" customWidth="1"/>
    <col min="12257" max="12261" width="11.28515625" style="24" customWidth="1"/>
    <col min="12262" max="12262" width="11.140625" style="24" customWidth="1"/>
    <col min="12263" max="12263" width="11" style="24" customWidth="1"/>
    <col min="12264" max="12264" width="11.28515625" style="24" customWidth="1"/>
    <col min="12265" max="12265" width="12.28515625" style="24" customWidth="1"/>
    <col min="12266" max="12270" width="11.42578125" style="24" customWidth="1"/>
    <col min="12271" max="12273" width="9.28515625" style="24" customWidth="1"/>
    <col min="12274" max="12281" width="10" style="24" customWidth="1"/>
    <col min="12282" max="12282" width="9.28515625" style="24" customWidth="1"/>
    <col min="12283" max="12283" width="11.7109375" style="24" customWidth="1"/>
    <col min="12284" max="12284" width="11" style="24" customWidth="1"/>
    <col min="12285" max="12285" width="10.7109375" style="24" customWidth="1"/>
    <col min="12286" max="12290" width="11.42578125" style="24" customWidth="1"/>
    <col min="12291" max="12292" width="10.42578125" style="24" customWidth="1"/>
    <col min="12293" max="12293" width="9.28515625" style="24" customWidth="1"/>
    <col min="12294" max="12302" width="10.85546875" style="24" customWidth="1"/>
    <col min="12303" max="12303" width="12.28515625" style="24" customWidth="1"/>
    <col min="12304" max="12304" width="10.7109375" style="24" customWidth="1"/>
    <col min="12305" max="12305" width="10.28515625" style="24" customWidth="1"/>
    <col min="12306" max="12498" width="9.140625" style="24"/>
    <col min="12499" max="12499" width="64" style="24" customWidth="1"/>
    <col min="12500" max="12500" width="9.28515625" style="24" customWidth="1"/>
    <col min="12501" max="12501" width="11.7109375" style="24" customWidth="1"/>
    <col min="12502" max="12502" width="11.5703125" style="24" customWidth="1"/>
    <col min="12503" max="12506" width="11.140625" style="24" customWidth="1"/>
    <col min="12507" max="12509" width="9.42578125" style="24" customWidth="1"/>
    <col min="12510" max="12511" width="10.42578125" style="24" customWidth="1"/>
    <col min="12512" max="12512" width="9.42578125" style="24" customWidth="1"/>
    <col min="12513" max="12517" width="11.28515625" style="24" customWidth="1"/>
    <col min="12518" max="12518" width="11.140625" style="24" customWidth="1"/>
    <col min="12519" max="12519" width="11" style="24" customWidth="1"/>
    <col min="12520" max="12520" width="11.28515625" style="24" customWidth="1"/>
    <col min="12521" max="12521" width="12.28515625" style="24" customWidth="1"/>
    <col min="12522" max="12526" width="11.42578125" style="24" customWidth="1"/>
    <col min="12527" max="12529" width="9.28515625" style="24" customWidth="1"/>
    <col min="12530" max="12537" width="10" style="24" customWidth="1"/>
    <col min="12538" max="12538" width="9.28515625" style="24" customWidth="1"/>
    <col min="12539" max="12539" width="11.7109375" style="24" customWidth="1"/>
    <col min="12540" max="12540" width="11" style="24" customWidth="1"/>
    <col min="12541" max="12541" width="10.7109375" style="24" customWidth="1"/>
    <col min="12542" max="12546" width="11.42578125" style="24" customWidth="1"/>
    <col min="12547" max="12548" width="10.42578125" style="24" customWidth="1"/>
    <col min="12549" max="12549" width="9.28515625" style="24" customWidth="1"/>
    <col min="12550" max="12558" width="10.85546875" style="24" customWidth="1"/>
    <col min="12559" max="12559" width="12.28515625" style="24" customWidth="1"/>
    <col min="12560" max="12560" width="10.7109375" style="24" customWidth="1"/>
    <col min="12561" max="12561" width="10.28515625" style="24" customWidth="1"/>
    <col min="12562" max="12754" width="9.140625" style="24"/>
    <col min="12755" max="12755" width="64" style="24" customWidth="1"/>
    <col min="12756" max="12756" width="9.28515625" style="24" customWidth="1"/>
    <col min="12757" max="12757" width="11.7109375" style="24" customWidth="1"/>
    <col min="12758" max="12758" width="11.5703125" style="24" customWidth="1"/>
    <col min="12759" max="12762" width="11.140625" style="24" customWidth="1"/>
    <col min="12763" max="12765" width="9.42578125" style="24" customWidth="1"/>
    <col min="12766" max="12767" width="10.42578125" style="24" customWidth="1"/>
    <col min="12768" max="12768" width="9.42578125" style="24" customWidth="1"/>
    <col min="12769" max="12773" width="11.28515625" style="24" customWidth="1"/>
    <col min="12774" max="12774" width="11.140625" style="24" customWidth="1"/>
    <col min="12775" max="12775" width="11" style="24" customWidth="1"/>
    <col min="12776" max="12776" width="11.28515625" style="24" customWidth="1"/>
    <col min="12777" max="12777" width="12.28515625" style="24" customWidth="1"/>
    <col min="12778" max="12782" width="11.42578125" style="24" customWidth="1"/>
    <col min="12783" max="12785" width="9.28515625" style="24" customWidth="1"/>
    <col min="12786" max="12793" width="10" style="24" customWidth="1"/>
    <col min="12794" max="12794" width="9.28515625" style="24" customWidth="1"/>
    <col min="12795" max="12795" width="11.7109375" style="24" customWidth="1"/>
    <col min="12796" max="12796" width="11" style="24" customWidth="1"/>
    <col min="12797" max="12797" width="10.7109375" style="24" customWidth="1"/>
    <col min="12798" max="12802" width="11.42578125" style="24" customWidth="1"/>
    <col min="12803" max="12804" width="10.42578125" style="24" customWidth="1"/>
    <col min="12805" max="12805" width="9.28515625" style="24" customWidth="1"/>
    <col min="12806" max="12814" width="10.85546875" style="24" customWidth="1"/>
    <col min="12815" max="12815" width="12.28515625" style="24" customWidth="1"/>
    <col min="12816" max="12816" width="10.7109375" style="24" customWidth="1"/>
    <col min="12817" max="12817" width="10.28515625" style="24" customWidth="1"/>
    <col min="12818" max="13010" width="9.140625" style="24"/>
    <col min="13011" max="13011" width="64" style="24" customWidth="1"/>
    <col min="13012" max="13012" width="9.28515625" style="24" customWidth="1"/>
    <col min="13013" max="13013" width="11.7109375" style="24" customWidth="1"/>
    <col min="13014" max="13014" width="11.5703125" style="24" customWidth="1"/>
    <col min="13015" max="13018" width="11.140625" style="24" customWidth="1"/>
    <col min="13019" max="13021" width="9.42578125" style="24" customWidth="1"/>
    <col min="13022" max="13023" width="10.42578125" style="24" customWidth="1"/>
    <col min="13024" max="13024" width="9.42578125" style="24" customWidth="1"/>
    <col min="13025" max="13029" width="11.28515625" style="24" customWidth="1"/>
    <col min="13030" max="13030" width="11.140625" style="24" customWidth="1"/>
    <col min="13031" max="13031" width="11" style="24" customWidth="1"/>
    <col min="13032" max="13032" width="11.28515625" style="24" customWidth="1"/>
    <col min="13033" max="13033" width="12.28515625" style="24" customWidth="1"/>
    <col min="13034" max="13038" width="11.42578125" style="24" customWidth="1"/>
    <col min="13039" max="13041" width="9.28515625" style="24" customWidth="1"/>
    <col min="13042" max="13049" width="10" style="24" customWidth="1"/>
    <col min="13050" max="13050" width="9.28515625" style="24" customWidth="1"/>
    <col min="13051" max="13051" width="11.7109375" style="24" customWidth="1"/>
    <col min="13052" max="13052" width="11" style="24" customWidth="1"/>
    <col min="13053" max="13053" width="10.7109375" style="24" customWidth="1"/>
    <col min="13054" max="13058" width="11.42578125" style="24" customWidth="1"/>
    <col min="13059" max="13060" width="10.42578125" style="24" customWidth="1"/>
    <col min="13061" max="13061" width="9.28515625" style="24" customWidth="1"/>
    <col min="13062" max="13070" width="10.85546875" style="24" customWidth="1"/>
    <col min="13071" max="13071" width="12.28515625" style="24" customWidth="1"/>
    <col min="13072" max="13072" width="10.7109375" style="24" customWidth="1"/>
    <col min="13073" max="13073" width="10.28515625" style="24" customWidth="1"/>
    <col min="13074" max="13266" width="9.140625" style="24"/>
    <col min="13267" max="13267" width="64" style="24" customWidth="1"/>
    <col min="13268" max="13268" width="9.28515625" style="24" customWidth="1"/>
    <col min="13269" max="13269" width="11.7109375" style="24" customWidth="1"/>
    <col min="13270" max="13270" width="11.5703125" style="24" customWidth="1"/>
    <col min="13271" max="13274" width="11.140625" style="24" customWidth="1"/>
    <col min="13275" max="13277" width="9.42578125" style="24" customWidth="1"/>
    <col min="13278" max="13279" width="10.42578125" style="24" customWidth="1"/>
    <col min="13280" max="13280" width="9.42578125" style="24" customWidth="1"/>
    <col min="13281" max="13285" width="11.28515625" style="24" customWidth="1"/>
    <col min="13286" max="13286" width="11.140625" style="24" customWidth="1"/>
    <col min="13287" max="13287" width="11" style="24" customWidth="1"/>
    <col min="13288" max="13288" width="11.28515625" style="24" customWidth="1"/>
    <col min="13289" max="13289" width="12.28515625" style="24" customWidth="1"/>
    <col min="13290" max="13294" width="11.42578125" style="24" customWidth="1"/>
    <col min="13295" max="13297" width="9.28515625" style="24" customWidth="1"/>
    <col min="13298" max="13305" width="10" style="24" customWidth="1"/>
    <col min="13306" max="13306" width="9.28515625" style="24" customWidth="1"/>
    <col min="13307" max="13307" width="11.7109375" style="24" customWidth="1"/>
    <col min="13308" max="13308" width="11" style="24" customWidth="1"/>
    <col min="13309" max="13309" width="10.7109375" style="24" customWidth="1"/>
    <col min="13310" max="13314" width="11.42578125" style="24" customWidth="1"/>
    <col min="13315" max="13316" width="10.42578125" style="24" customWidth="1"/>
    <col min="13317" max="13317" width="9.28515625" style="24" customWidth="1"/>
    <col min="13318" max="13326" width="10.85546875" style="24" customWidth="1"/>
    <col min="13327" max="13327" width="12.28515625" style="24" customWidth="1"/>
    <col min="13328" max="13328" width="10.7109375" style="24" customWidth="1"/>
    <col min="13329" max="13329" width="10.28515625" style="24" customWidth="1"/>
    <col min="13330" max="13522" width="9.140625" style="24"/>
    <col min="13523" max="13523" width="64" style="24" customWidth="1"/>
    <col min="13524" max="13524" width="9.28515625" style="24" customWidth="1"/>
    <col min="13525" max="13525" width="11.7109375" style="24" customWidth="1"/>
    <col min="13526" max="13526" width="11.5703125" style="24" customWidth="1"/>
    <col min="13527" max="13530" width="11.140625" style="24" customWidth="1"/>
    <col min="13531" max="13533" width="9.42578125" style="24" customWidth="1"/>
    <col min="13534" max="13535" width="10.42578125" style="24" customWidth="1"/>
    <col min="13536" max="13536" width="9.42578125" style="24" customWidth="1"/>
    <col min="13537" max="13541" width="11.28515625" style="24" customWidth="1"/>
    <col min="13542" max="13542" width="11.140625" style="24" customWidth="1"/>
    <col min="13543" max="13543" width="11" style="24" customWidth="1"/>
    <col min="13544" max="13544" width="11.28515625" style="24" customWidth="1"/>
    <col min="13545" max="13545" width="12.28515625" style="24" customWidth="1"/>
    <col min="13546" max="13550" width="11.42578125" style="24" customWidth="1"/>
    <col min="13551" max="13553" width="9.28515625" style="24" customWidth="1"/>
    <col min="13554" max="13561" width="10" style="24" customWidth="1"/>
    <col min="13562" max="13562" width="9.28515625" style="24" customWidth="1"/>
    <col min="13563" max="13563" width="11.7109375" style="24" customWidth="1"/>
    <col min="13564" max="13564" width="11" style="24" customWidth="1"/>
    <col min="13565" max="13565" width="10.7109375" style="24" customWidth="1"/>
    <col min="13566" max="13570" width="11.42578125" style="24" customWidth="1"/>
    <col min="13571" max="13572" width="10.42578125" style="24" customWidth="1"/>
    <col min="13573" max="13573" width="9.28515625" style="24" customWidth="1"/>
    <col min="13574" max="13582" width="10.85546875" style="24" customWidth="1"/>
    <col min="13583" max="13583" width="12.28515625" style="24" customWidth="1"/>
    <col min="13584" max="13584" width="10.7109375" style="24" customWidth="1"/>
    <col min="13585" max="13585" width="10.28515625" style="24" customWidth="1"/>
    <col min="13586" max="13778" width="9.140625" style="24"/>
    <col min="13779" max="13779" width="64" style="24" customWidth="1"/>
    <col min="13780" max="13780" width="9.28515625" style="24" customWidth="1"/>
    <col min="13781" max="13781" width="11.7109375" style="24" customWidth="1"/>
    <col min="13782" max="13782" width="11.5703125" style="24" customWidth="1"/>
    <col min="13783" max="13786" width="11.140625" style="24" customWidth="1"/>
    <col min="13787" max="13789" width="9.42578125" style="24" customWidth="1"/>
    <col min="13790" max="13791" width="10.42578125" style="24" customWidth="1"/>
    <col min="13792" max="13792" width="9.42578125" style="24" customWidth="1"/>
    <col min="13793" max="13797" width="11.28515625" style="24" customWidth="1"/>
    <col min="13798" max="13798" width="11.140625" style="24" customWidth="1"/>
    <col min="13799" max="13799" width="11" style="24" customWidth="1"/>
    <col min="13800" max="13800" width="11.28515625" style="24" customWidth="1"/>
    <col min="13801" max="13801" width="12.28515625" style="24" customWidth="1"/>
    <col min="13802" max="13806" width="11.42578125" style="24" customWidth="1"/>
    <col min="13807" max="13809" width="9.28515625" style="24" customWidth="1"/>
    <col min="13810" max="13817" width="10" style="24" customWidth="1"/>
    <col min="13818" max="13818" width="9.28515625" style="24" customWidth="1"/>
    <col min="13819" max="13819" width="11.7109375" style="24" customWidth="1"/>
    <col min="13820" max="13820" width="11" style="24" customWidth="1"/>
    <col min="13821" max="13821" width="10.7109375" style="24" customWidth="1"/>
    <col min="13822" max="13826" width="11.42578125" style="24" customWidth="1"/>
    <col min="13827" max="13828" width="10.42578125" style="24" customWidth="1"/>
    <col min="13829" max="13829" width="9.28515625" style="24" customWidth="1"/>
    <col min="13830" max="13838" width="10.85546875" style="24" customWidth="1"/>
    <col min="13839" max="13839" width="12.28515625" style="24" customWidth="1"/>
    <col min="13840" max="13840" width="10.7109375" style="24" customWidth="1"/>
    <col min="13841" max="13841" width="10.28515625" style="24" customWidth="1"/>
    <col min="13842" max="14034" width="9.140625" style="24"/>
    <col min="14035" max="14035" width="64" style="24" customWidth="1"/>
    <col min="14036" max="14036" width="9.28515625" style="24" customWidth="1"/>
    <col min="14037" max="14037" width="11.7109375" style="24" customWidth="1"/>
    <col min="14038" max="14038" width="11.5703125" style="24" customWidth="1"/>
    <col min="14039" max="14042" width="11.140625" style="24" customWidth="1"/>
    <col min="14043" max="14045" width="9.42578125" style="24" customWidth="1"/>
    <col min="14046" max="14047" width="10.42578125" style="24" customWidth="1"/>
    <col min="14048" max="14048" width="9.42578125" style="24" customWidth="1"/>
    <col min="14049" max="14053" width="11.28515625" style="24" customWidth="1"/>
    <col min="14054" max="14054" width="11.140625" style="24" customWidth="1"/>
    <col min="14055" max="14055" width="11" style="24" customWidth="1"/>
    <col min="14056" max="14056" width="11.28515625" style="24" customWidth="1"/>
    <col min="14057" max="14057" width="12.28515625" style="24" customWidth="1"/>
    <col min="14058" max="14062" width="11.42578125" style="24" customWidth="1"/>
    <col min="14063" max="14065" width="9.28515625" style="24" customWidth="1"/>
    <col min="14066" max="14073" width="10" style="24" customWidth="1"/>
    <col min="14074" max="14074" width="9.28515625" style="24" customWidth="1"/>
    <col min="14075" max="14075" width="11.7109375" style="24" customWidth="1"/>
    <col min="14076" max="14076" width="11" style="24" customWidth="1"/>
    <col min="14077" max="14077" width="10.7109375" style="24" customWidth="1"/>
    <col min="14078" max="14082" width="11.42578125" style="24" customWidth="1"/>
    <col min="14083" max="14084" width="10.42578125" style="24" customWidth="1"/>
    <col min="14085" max="14085" width="9.28515625" style="24" customWidth="1"/>
    <col min="14086" max="14094" width="10.85546875" style="24" customWidth="1"/>
    <col min="14095" max="14095" width="12.28515625" style="24" customWidth="1"/>
    <col min="14096" max="14096" width="10.7109375" style="24" customWidth="1"/>
    <col min="14097" max="14097" width="10.28515625" style="24" customWidth="1"/>
    <col min="14098" max="14290" width="9.140625" style="24"/>
    <col min="14291" max="14291" width="64" style="24" customWidth="1"/>
    <col min="14292" max="14292" width="9.28515625" style="24" customWidth="1"/>
    <col min="14293" max="14293" width="11.7109375" style="24" customWidth="1"/>
    <col min="14294" max="14294" width="11.5703125" style="24" customWidth="1"/>
    <col min="14295" max="14298" width="11.140625" style="24" customWidth="1"/>
    <col min="14299" max="14301" width="9.42578125" style="24" customWidth="1"/>
    <col min="14302" max="14303" width="10.42578125" style="24" customWidth="1"/>
    <col min="14304" max="14304" width="9.42578125" style="24" customWidth="1"/>
    <col min="14305" max="14309" width="11.28515625" style="24" customWidth="1"/>
    <col min="14310" max="14310" width="11.140625" style="24" customWidth="1"/>
    <col min="14311" max="14311" width="11" style="24" customWidth="1"/>
    <col min="14312" max="14312" width="11.28515625" style="24" customWidth="1"/>
    <col min="14313" max="14313" width="12.28515625" style="24" customWidth="1"/>
    <col min="14314" max="14318" width="11.42578125" style="24" customWidth="1"/>
    <col min="14319" max="14321" width="9.28515625" style="24" customWidth="1"/>
    <col min="14322" max="14329" width="10" style="24" customWidth="1"/>
    <col min="14330" max="14330" width="9.28515625" style="24" customWidth="1"/>
    <col min="14331" max="14331" width="11.7109375" style="24" customWidth="1"/>
    <col min="14332" max="14332" width="11" style="24" customWidth="1"/>
    <col min="14333" max="14333" width="10.7109375" style="24" customWidth="1"/>
    <col min="14334" max="14338" width="11.42578125" style="24" customWidth="1"/>
    <col min="14339" max="14340" width="10.42578125" style="24" customWidth="1"/>
    <col min="14341" max="14341" width="9.28515625" style="24" customWidth="1"/>
    <col min="14342" max="14350" width="10.85546875" style="24" customWidth="1"/>
    <col min="14351" max="14351" width="12.28515625" style="24" customWidth="1"/>
    <col min="14352" max="14352" width="10.7109375" style="24" customWidth="1"/>
    <col min="14353" max="14353" width="10.28515625" style="24" customWidth="1"/>
    <col min="14354" max="14546" width="9.140625" style="24"/>
    <col min="14547" max="14547" width="64" style="24" customWidth="1"/>
    <col min="14548" max="14548" width="9.28515625" style="24" customWidth="1"/>
    <col min="14549" max="14549" width="11.7109375" style="24" customWidth="1"/>
    <col min="14550" max="14550" width="11.5703125" style="24" customWidth="1"/>
    <col min="14551" max="14554" width="11.140625" style="24" customWidth="1"/>
    <col min="14555" max="14557" width="9.42578125" style="24" customWidth="1"/>
    <col min="14558" max="14559" width="10.42578125" style="24" customWidth="1"/>
    <col min="14560" max="14560" width="9.42578125" style="24" customWidth="1"/>
    <col min="14561" max="14565" width="11.28515625" style="24" customWidth="1"/>
    <col min="14566" max="14566" width="11.140625" style="24" customWidth="1"/>
    <col min="14567" max="14567" width="11" style="24" customWidth="1"/>
    <col min="14568" max="14568" width="11.28515625" style="24" customWidth="1"/>
    <col min="14569" max="14569" width="12.28515625" style="24" customWidth="1"/>
    <col min="14570" max="14574" width="11.42578125" style="24" customWidth="1"/>
    <col min="14575" max="14577" width="9.28515625" style="24" customWidth="1"/>
    <col min="14578" max="14585" width="10" style="24" customWidth="1"/>
    <col min="14586" max="14586" width="9.28515625" style="24" customWidth="1"/>
    <col min="14587" max="14587" width="11.7109375" style="24" customWidth="1"/>
    <col min="14588" max="14588" width="11" style="24" customWidth="1"/>
    <col min="14589" max="14589" width="10.7109375" style="24" customWidth="1"/>
    <col min="14590" max="14594" width="11.42578125" style="24" customWidth="1"/>
    <col min="14595" max="14596" width="10.42578125" style="24" customWidth="1"/>
    <col min="14597" max="14597" width="9.28515625" style="24" customWidth="1"/>
    <col min="14598" max="14606" width="10.85546875" style="24" customWidth="1"/>
    <col min="14607" max="14607" width="12.28515625" style="24" customWidth="1"/>
    <col min="14608" max="14608" width="10.7109375" style="24" customWidth="1"/>
    <col min="14609" max="14609" width="10.28515625" style="24" customWidth="1"/>
    <col min="14610" max="14802" width="9.140625" style="24"/>
    <col min="14803" max="14803" width="64" style="24" customWidth="1"/>
    <col min="14804" max="14804" width="9.28515625" style="24" customWidth="1"/>
    <col min="14805" max="14805" width="11.7109375" style="24" customWidth="1"/>
    <col min="14806" max="14806" width="11.5703125" style="24" customWidth="1"/>
    <col min="14807" max="14810" width="11.140625" style="24" customWidth="1"/>
    <col min="14811" max="14813" width="9.42578125" style="24" customWidth="1"/>
    <col min="14814" max="14815" width="10.42578125" style="24" customWidth="1"/>
    <col min="14816" max="14816" width="9.42578125" style="24" customWidth="1"/>
    <col min="14817" max="14821" width="11.28515625" style="24" customWidth="1"/>
    <col min="14822" max="14822" width="11.140625" style="24" customWidth="1"/>
    <col min="14823" max="14823" width="11" style="24" customWidth="1"/>
    <col min="14824" max="14824" width="11.28515625" style="24" customWidth="1"/>
    <col min="14825" max="14825" width="12.28515625" style="24" customWidth="1"/>
    <col min="14826" max="14830" width="11.42578125" style="24" customWidth="1"/>
    <col min="14831" max="14833" width="9.28515625" style="24" customWidth="1"/>
    <col min="14834" max="14841" width="10" style="24" customWidth="1"/>
    <col min="14842" max="14842" width="9.28515625" style="24" customWidth="1"/>
    <col min="14843" max="14843" width="11.7109375" style="24" customWidth="1"/>
    <col min="14844" max="14844" width="11" style="24" customWidth="1"/>
    <col min="14845" max="14845" width="10.7109375" style="24" customWidth="1"/>
    <col min="14846" max="14850" width="11.42578125" style="24" customWidth="1"/>
    <col min="14851" max="14852" width="10.42578125" style="24" customWidth="1"/>
    <col min="14853" max="14853" width="9.28515625" style="24" customWidth="1"/>
    <col min="14854" max="14862" width="10.85546875" style="24" customWidth="1"/>
    <col min="14863" max="14863" width="12.28515625" style="24" customWidth="1"/>
    <col min="14864" max="14864" width="10.7109375" style="24" customWidth="1"/>
    <col min="14865" max="14865" width="10.28515625" style="24" customWidth="1"/>
    <col min="14866" max="15058" width="9.140625" style="24"/>
    <col min="15059" max="15059" width="64" style="24" customWidth="1"/>
    <col min="15060" max="15060" width="9.28515625" style="24" customWidth="1"/>
    <col min="15061" max="15061" width="11.7109375" style="24" customWidth="1"/>
    <col min="15062" max="15062" width="11.5703125" style="24" customWidth="1"/>
    <col min="15063" max="15066" width="11.140625" style="24" customWidth="1"/>
    <col min="15067" max="15069" width="9.42578125" style="24" customWidth="1"/>
    <col min="15070" max="15071" width="10.42578125" style="24" customWidth="1"/>
    <col min="15072" max="15072" width="9.42578125" style="24" customWidth="1"/>
    <col min="15073" max="15077" width="11.28515625" style="24" customWidth="1"/>
    <col min="15078" max="15078" width="11.140625" style="24" customWidth="1"/>
    <col min="15079" max="15079" width="11" style="24" customWidth="1"/>
    <col min="15080" max="15080" width="11.28515625" style="24" customWidth="1"/>
    <col min="15081" max="15081" width="12.28515625" style="24" customWidth="1"/>
    <col min="15082" max="15086" width="11.42578125" style="24" customWidth="1"/>
    <col min="15087" max="15089" width="9.28515625" style="24" customWidth="1"/>
    <col min="15090" max="15097" width="10" style="24" customWidth="1"/>
    <col min="15098" max="15098" width="9.28515625" style="24" customWidth="1"/>
    <col min="15099" max="15099" width="11.7109375" style="24" customWidth="1"/>
    <col min="15100" max="15100" width="11" style="24" customWidth="1"/>
    <col min="15101" max="15101" width="10.7109375" style="24" customWidth="1"/>
    <col min="15102" max="15106" width="11.42578125" style="24" customWidth="1"/>
    <col min="15107" max="15108" width="10.42578125" style="24" customWidth="1"/>
    <col min="15109" max="15109" width="9.28515625" style="24" customWidth="1"/>
    <col min="15110" max="15118" width="10.85546875" style="24" customWidth="1"/>
    <col min="15119" max="15119" width="12.28515625" style="24" customWidth="1"/>
    <col min="15120" max="15120" width="10.7109375" style="24" customWidth="1"/>
    <col min="15121" max="15121" width="10.28515625" style="24" customWidth="1"/>
    <col min="15122" max="15314" width="9.140625" style="24"/>
    <col min="15315" max="15315" width="64" style="24" customWidth="1"/>
    <col min="15316" max="15316" width="9.28515625" style="24" customWidth="1"/>
    <col min="15317" max="15317" width="11.7109375" style="24" customWidth="1"/>
    <col min="15318" max="15318" width="11.5703125" style="24" customWidth="1"/>
    <col min="15319" max="15322" width="11.140625" style="24" customWidth="1"/>
    <col min="15323" max="15325" width="9.42578125" style="24" customWidth="1"/>
    <col min="15326" max="15327" width="10.42578125" style="24" customWidth="1"/>
    <col min="15328" max="15328" width="9.42578125" style="24" customWidth="1"/>
    <col min="15329" max="15333" width="11.28515625" style="24" customWidth="1"/>
    <col min="15334" max="15334" width="11.140625" style="24" customWidth="1"/>
    <col min="15335" max="15335" width="11" style="24" customWidth="1"/>
    <col min="15336" max="15336" width="11.28515625" style="24" customWidth="1"/>
    <col min="15337" max="15337" width="12.28515625" style="24" customWidth="1"/>
    <col min="15338" max="15342" width="11.42578125" style="24" customWidth="1"/>
    <col min="15343" max="15345" width="9.28515625" style="24" customWidth="1"/>
    <col min="15346" max="15353" width="10" style="24" customWidth="1"/>
    <col min="15354" max="15354" width="9.28515625" style="24" customWidth="1"/>
    <col min="15355" max="15355" width="11.7109375" style="24" customWidth="1"/>
    <col min="15356" max="15356" width="11" style="24" customWidth="1"/>
    <col min="15357" max="15357" width="10.7109375" style="24" customWidth="1"/>
    <col min="15358" max="15362" width="11.42578125" style="24" customWidth="1"/>
    <col min="15363" max="15364" width="10.42578125" style="24" customWidth="1"/>
    <col min="15365" max="15365" width="9.28515625" style="24" customWidth="1"/>
    <col min="15366" max="15374" width="10.85546875" style="24" customWidth="1"/>
    <col min="15375" max="15375" width="12.28515625" style="24" customWidth="1"/>
    <col min="15376" max="15376" width="10.7109375" style="24" customWidth="1"/>
    <col min="15377" max="15377" width="10.28515625" style="24" customWidth="1"/>
    <col min="15378" max="15570" width="9.140625" style="24"/>
    <col min="15571" max="15571" width="64" style="24" customWidth="1"/>
    <col min="15572" max="15572" width="9.28515625" style="24" customWidth="1"/>
    <col min="15573" max="15573" width="11.7109375" style="24" customWidth="1"/>
    <col min="15574" max="15574" width="11.5703125" style="24" customWidth="1"/>
    <col min="15575" max="15578" width="11.140625" style="24" customWidth="1"/>
    <col min="15579" max="15581" width="9.42578125" style="24" customWidth="1"/>
    <col min="15582" max="15583" width="10.42578125" style="24" customWidth="1"/>
    <col min="15584" max="15584" width="9.42578125" style="24" customWidth="1"/>
    <col min="15585" max="15589" width="11.28515625" style="24" customWidth="1"/>
    <col min="15590" max="15590" width="11.140625" style="24" customWidth="1"/>
    <col min="15591" max="15591" width="11" style="24" customWidth="1"/>
    <col min="15592" max="15592" width="11.28515625" style="24" customWidth="1"/>
    <col min="15593" max="15593" width="12.28515625" style="24" customWidth="1"/>
    <col min="15594" max="15598" width="11.42578125" style="24" customWidth="1"/>
    <col min="15599" max="15601" width="9.28515625" style="24" customWidth="1"/>
    <col min="15602" max="15609" width="10" style="24" customWidth="1"/>
    <col min="15610" max="15610" width="9.28515625" style="24" customWidth="1"/>
    <col min="15611" max="15611" width="11.7109375" style="24" customWidth="1"/>
    <col min="15612" max="15612" width="11" style="24" customWidth="1"/>
    <col min="15613" max="15613" width="10.7109375" style="24" customWidth="1"/>
    <col min="15614" max="15618" width="11.42578125" style="24" customWidth="1"/>
    <col min="15619" max="15620" width="10.42578125" style="24" customWidth="1"/>
    <col min="15621" max="15621" width="9.28515625" style="24" customWidth="1"/>
    <col min="15622" max="15630" width="10.85546875" style="24" customWidth="1"/>
    <col min="15631" max="15631" width="12.28515625" style="24" customWidth="1"/>
    <col min="15632" max="15632" width="10.7109375" style="24" customWidth="1"/>
    <col min="15633" max="15633" width="10.28515625" style="24" customWidth="1"/>
    <col min="15634" max="15826" width="9.140625" style="24"/>
    <col min="15827" max="15827" width="64" style="24" customWidth="1"/>
    <col min="15828" max="15828" width="9.28515625" style="24" customWidth="1"/>
    <col min="15829" max="15829" width="11.7109375" style="24" customWidth="1"/>
    <col min="15830" max="15830" width="11.5703125" style="24" customWidth="1"/>
    <col min="15831" max="15834" width="11.140625" style="24" customWidth="1"/>
    <col min="15835" max="15837" width="9.42578125" style="24" customWidth="1"/>
    <col min="15838" max="15839" width="10.42578125" style="24" customWidth="1"/>
    <col min="15840" max="15840" width="9.42578125" style="24" customWidth="1"/>
    <col min="15841" max="15845" width="11.28515625" style="24" customWidth="1"/>
    <col min="15846" max="15846" width="11.140625" style="24" customWidth="1"/>
    <col min="15847" max="15847" width="11" style="24" customWidth="1"/>
    <col min="15848" max="15848" width="11.28515625" style="24" customWidth="1"/>
    <col min="15849" max="15849" width="12.28515625" style="24" customWidth="1"/>
    <col min="15850" max="15854" width="11.42578125" style="24" customWidth="1"/>
    <col min="15855" max="15857" width="9.28515625" style="24" customWidth="1"/>
    <col min="15858" max="15865" width="10" style="24" customWidth="1"/>
    <col min="15866" max="15866" width="9.28515625" style="24" customWidth="1"/>
    <col min="15867" max="15867" width="11.7109375" style="24" customWidth="1"/>
    <col min="15868" max="15868" width="11" style="24" customWidth="1"/>
    <col min="15869" max="15869" width="10.7109375" style="24" customWidth="1"/>
    <col min="15870" max="15874" width="11.42578125" style="24" customWidth="1"/>
    <col min="15875" max="15876" width="10.42578125" style="24" customWidth="1"/>
    <col min="15877" max="15877" width="9.28515625" style="24" customWidth="1"/>
    <col min="15878" max="15886" width="10.85546875" style="24" customWidth="1"/>
    <col min="15887" max="15887" width="12.28515625" style="24" customWidth="1"/>
    <col min="15888" max="15888" width="10.7109375" style="24" customWidth="1"/>
    <col min="15889" max="15889" width="10.28515625" style="24" customWidth="1"/>
    <col min="15890" max="16082" width="9.140625" style="24"/>
    <col min="16083" max="16083" width="64" style="24" customWidth="1"/>
    <col min="16084" max="16084" width="9.28515625" style="24" customWidth="1"/>
    <col min="16085" max="16085" width="11.7109375" style="24" customWidth="1"/>
    <col min="16086" max="16086" width="11.5703125" style="24" customWidth="1"/>
    <col min="16087" max="16090" width="11.140625" style="24" customWidth="1"/>
    <col min="16091" max="16093" width="9.42578125" style="24" customWidth="1"/>
    <col min="16094" max="16095" width="10.42578125" style="24" customWidth="1"/>
    <col min="16096" max="16096" width="9.42578125" style="24" customWidth="1"/>
    <col min="16097" max="16101" width="11.28515625" style="24" customWidth="1"/>
    <col min="16102" max="16102" width="11.140625" style="24" customWidth="1"/>
    <col min="16103" max="16103" width="11" style="24" customWidth="1"/>
    <col min="16104" max="16104" width="11.28515625" style="24" customWidth="1"/>
    <col min="16105" max="16105" width="12.28515625" style="24" customWidth="1"/>
    <col min="16106" max="16110" width="11.42578125" style="24" customWidth="1"/>
    <col min="16111" max="16113" width="9.28515625" style="24" customWidth="1"/>
    <col min="16114" max="16121" width="10" style="24" customWidth="1"/>
    <col min="16122" max="16122" width="9.28515625" style="24" customWidth="1"/>
    <col min="16123" max="16123" width="11.7109375" style="24" customWidth="1"/>
    <col min="16124" max="16124" width="11" style="24" customWidth="1"/>
    <col min="16125" max="16125" width="10.7109375" style="24" customWidth="1"/>
    <col min="16126" max="16130" width="11.42578125" style="24" customWidth="1"/>
    <col min="16131" max="16132" width="10.42578125" style="24" customWidth="1"/>
    <col min="16133" max="16133" width="9.28515625" style="24" customWidth="1"/>
    <col min="16134" max="16142" width="10.85546875" style="24" customWidth="1"/>
    <col min="16143" max="16143" width="12.28515625" style="24" customWidth="1"/>
    <col min="16144" max="16144" width="10.7109375" style="24" customWidth="1"/>
    <col min="16145" max="16145" width="10.28515625" style="24" customWidth="1"/>
    <col min="16146" max="16384" width="9.140625" style="24"/>
  </cols>
  <sheetData>
    <row r="1" spans="1:20" s="25" customFormat="1" ht="15" x14ac:dyDescent="0.2">
      <c r="A1" s="73" t="s">
        <v>151</v>
      </c>
    </row>
    <row r="2" spans="1:20" s="25" customFormat="1" ht="15" x14ac:dyDescent="0.2">
      <c r="A2" s="88" t="s">
        <v>115</v>
      </c>
    </row>
    <row r="3" spans="1:20" s="74" customFormat="1" ht="30" customHeight="1" x14ac:dyDescent="0.2">
      <c r="A3" s="135" t="s">
        <v>65</v>
      </c>
      <c r="B3" s="138" t="s">
        <v>116</v>
      </c>
      <c r="C3" s="138"/>
      <c r="D3" s="138"/>
      <c r="E3" s="138"/>
      <c r="F3" s="140" t="s">
        <v>117</v>
      </c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31" t="s">
        <v>68</v>
      </c>
      <c r="S3" s="132"/>
      <c r="T3" s="132"/>
    </row>
    <row r="4" spans="1:20" s="74" customFormat="1" ht="13.5" customHeight="1" x14ac:dyDescent="0.2">
      <c r="A4" s="135"/>
      <c r="B4" s="136" t="s">
        <v>76</v>
      </c>
      <c r="C4" s="136" t="s">
        <v>118</v>
      </c>
      <c r="D4" s="136" t="s">
        <v>77</v>
      </c>
      <c r="E4" s="136" t="s">
        <v>78</v>
      </c>
      <c r="F4" s="138" t="s">
        <v>72</v>
      </c>
      <c r="G4" s="138"/>
      <c r="H4" s="138"/>
      <c r="I4" s="138" t="s">
        <v>73</v>
      </c>
      <c r="J4" s="139"/>
      <c r="K4" s="139"/>
      <c r="L4" s="140" t="s">
        <v>74</v>
      </c>
      <c r="M4" s="141"/>
      <c r="N4" s="142"/>
      <c r="O4" s="138" t="s">
        <v>75</v>
      </c>
      <c r="P4" s="139"/>
      <c r="Q4" s="143"/>
      <c r="R4" s="133"/>
      <c r="S4" s="134"/>
      <c r="T4" s="134"/>
    </row>
    <row r="5" spans="1:20" s="75" customFormat="1" ht="35.25" customHeight="1" x14ac:dyDescent="0.25">
      <c r="A5" s="135"/>
      <c r="B5" s="137"/>
      <c r="C5" s="137"/>
      <c r="D5" s="137"/>
      <c r="E5" s="137"/>
      <c r="F5" s="46" t="s">
        <v>76</v>
      </c>
      <c r="G5" s="46" t="s">
        <v>77</v>
      </c>
      <c r="H5" s="46" t="s">
        <v>78</v>
      </c>
      <c r="I5" s="46" t="s">
        <v>76</v>
      </c>
      <c r="J5" s="46" t="s">
        <v>77</v>
      </c>
      <c r="K5" s="46" t="s">
        <v>78</v>
      </c>
      <c r="L5" s="46" t="s">
        <v>76</v>
      </c>
      <c r="M5" s="46" t="s">
        <v>77</v>
      </c>
      <c r="N5" s="46" t="s">
        <v>78</v>
      </c>
      <c r="O5" s="46" t="s">
        <v>76</v>
      </c>
      <c r="P5" s="46" t="s">
        <v>77</v>
      </c>
      <c r="Q5" s="102" t="s">
        <v>78</v>
      </c>
      <c r="R5" s="102" t="s">
        <v>76</v>
      </c>
      <c r="S5" s="102" t="s">
        <v>77</v>
      </c>
      <c r="T5" s="103" t="s">
        <v>78</v>
      </c>
    </row>
    <row r="6" spans="1:20" s="26" customFormat="1" x14ac:dyDescent="0.2">
      <c r="A6" s="76" t="s">
        <v>82</v>
      </c>
      <c r="B6" s="28">
        <v>492738.65999999986</v>
      </c>
      <c r="C6" s="28">
        <v>402621.87000000005</v>
      </c>
      <c r="D6" s="28">
        <v>345769.76999999996</v>
      </c>
      <c r="E6" s="28">
        <v>146968.88999999998</v>
      </c>
      <c r="F6" s="28">
        <v>19273.110000000004</v>
      </c>
      <c r="G6" s="28">
        <v>13423.299999999997</v>
      </c>
      <c r="H6" s="28">
        <v>5849.81</v>
      </c>
      <c r="I6" s="28">
        <v>73075.430000000008</v>
      </c>
      <c r="J6" s="28">
        <v>51673.430000000008</v>
      </c>
      <c r="K6" s="28">
        <v>21402</v>
      </c>
      <c r="L6" s="28">
        <v>126913.26999999999</v>
      </c>
      <c r="M6" s="28">
        <v>86997.179999999978</v>
      </c>
      <c r="N6" s="28">
        <v>39916.089999999997</v>
      </c>
      <c r="O6" s="28">
        <v>260743.30999999994</v>
      </c>
      <c r="P6" s="28">
        <v>182964.87</v>
      </c>
      <c r="Q6" s="28">
        <v>77778.440000000017</v>
      </c>
      <c r="R6" s="111">
        <v>12733.539999999999</v>
      </c>
      <c r="S6" s="111">
        <v>10710.99</v>
      </c>
      <c r="T6" s="112">
        <v>2022.55</v>
      </c>
    </row>
    <row r="7" spans="1:20" s="26" customFormat="1" x14ac:dyDescent="0.2">
      <c r="A7" s="62" t="s">
        <v>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111"/>
      <c r="S7" s="111"/>
      <c r="T7" s="112"/>
    </row>
    <row r="8" spans="1:20" x14ac:dyDescent="0.2">
      <c r="A8" s="61" t="s">
        <v>83</v>
      </c>
      <c r="B8" s="29">
        <v>90419.76</v>
      </c>
      <c r="C8" s="29">
        <v>89599.57</v>
      </c>
      <c r="D8" s="29">
        <v>63762.1</v>
      </c>
      <c r="E8" s="29">
        <v>26657.66</v>
      </c>
      <c r="F8" s="29">
        <v>8389.76</v>
      </c>
      <c r="G8" s="29">
        <v>5713.2</v>
      </c>
      <c r="H8" s="29">
        <v>2676.56</v>
      </c>
      <c r="I8" s="29">
        <v>23785.69</v>
      </c>
      <c r="J8" s="29">
        <v>16820.28</v>
      </c>
      <c r="K8" s="29">
        <v>6965.41</v>
      </c>
      <c r="L8" s="29">
        <v>23100.68</v>
      </c>
      <c r="M8" s="29">
        <v>16013.04</v>
      </c>
      <c r="N8" s="29">
        <v>7087.64</v>
      </c>
      <c r="O8" s="29">
        <v>28715.02</v>
      </c>
      <c r="P8" s="29">
        <v>20335.55</v>
      </c>
      <c r="Q8" s="29">
        <v>8379.4699999999993</v>
      </c>
      <c r="R8" s="111">
        <v>6428.61</v>
      </c>
      <c r="S8" s="111">
        <v>4880.03</v>
      </c>
      <c r="T8" s="112">
        <v>1548.58</v>
      </c>
    </row>
    <row r="9" spans="1:20" x14ac:dyDescent="0.2">
      <c r="A9" s="62" t="s">
        <v>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109"/>
      <c r="S9" s="109"/>
      <c r="T9" s="110"/>
    </row>
    <row r="10" spans="1:20" x14ac:dyDescent="0.2">
      <c r="A10" s="63" t="s">
        <v>84</v>
      </c>
      <c r="B10" s="30">
        <v>71024.490000000005</v>
      </c>
      <c r="C10" s="30">
        <v>70554.600000000006</v>
      </c>
      <c r="D10" s="30">
        <v>55828.24</v>
      </c>
      <c r="E10" s="30">
        <v>15196.25</v>
      </c>
      <c r="F10" s="30">
        <v>6432.81</v>
      </c>
      <c r="G10" s="30">
        <v>4864.2700000000004</v>
      </c>
      <c r="H10" s="30">
        <v>1568.54</v>
      </c>
      <c r="I10" s="30">
        <v>18971.16</v>
      </c>
      <c r="J10" s="30">
        <v>14727.42</v>
      </c>
      <c r="K10" s="30">
        <v>4243.74</v>
      </c>
      <c r="L10" s="30">
        <v>18248.849999999999</v>
      </c>
      <c r="M10" s="30">
        <v>14348.12</v>
      </c>
      <c r="N10" s="30">
        <v>3900.73</v>
      </c>
      <c r="O10" s="30">
        <v>22507.02</v>
      </c>
      <c r="P10" s="30">
        <v>18090.84</v>
      </c>
      <c r="Q10" s="30">
        <v>4416.18</v>
      </c>
      <c r="R10" s="109">
        <v>4864.6499999999996</v>
      </c>
      <c r="S10" s="109">
        <v>3797.59</v>
      </c>
      <c r="T10" s="110">
        <v>1067.06</v>
      </c>
    </row>
    <row r="11" spans="1:20" x14ac:dyDescent="0.2">
      <c r="A11" s="64" t="s">
        <v>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109"/>
      <c r="S11" s="109"/>
      <c r="T11" s="110"/>
    </row>
    <row r="12" spans="1:20" x14ac:dyDescent="0.2">
      <c r="A12" s="63" t="s">
        <v>85</v>
      </c>
      <c r="B12" s="30">
        <v>1213.75</v>
      </c>
      <c r="C12" s="30">
        <v>1179.3900000000001</v>
      </c>
      <c r="D12" s="30">
        <v>1152.05</v>
      </c>
      <c r="E12" s="30">
        <v>61.7</v>
      </c>
      <c r="F12" s="30">
        <v>115.39</v>
      </c>
      <c r="G12" s="30">
        <v>108.08</v>
      </c>
      <c r="H12" s="30">
        <v>7.31</v>
      </c>
      <c r="I12" s="30">
        <v>344.66</v>
      </c>
      <c r="J12" s="30">
        <v>330.5</v>
      </c>
      <c r="K12" s="30">
        <v>14.16</v>
      </c>
      <c r="L12" s="30">
        <v>309.57</v>
      </c>
      <c r="M12" s="30">
        <v>293.39</v>
      </c>
      <c r="N12" s="30">
        <v>16.18</v>
      </c>
      <c r="O12" s="30">
        <v>321.68</v>
      </c>
      <c r="P12" s="30">
        <v>304.70999999999998</v>
      </c>
      <c r="Q12" s="30">
        <v>16.97</v>
      </c>
      <c r="R12" s="109">
        <v>122.45</v>
      </c>
      <c r="S12" s="109">
        <v>115.37</v>
      </c>
      <c r="T12" s="110">
        <v>7.08</v>
      </c>
    </row>
    <row r="13" spans="1:20" s="26" customFormat="1" x14ac:dyDescent="0.2">
      <c r="A13" s="64" t="s">
        <v>4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109"/>
      <c r="S13" s="109"/>
      <c r="T13" s="110"/>
    </row>
    <row r="14" spans="1:20" x14ac:dyDescent="0.2">
      <c r="A14" s="63" t="s">
        <v>86</v>
      </c>
      <c r="B14" s="30">
        <v>15060.8</v>
      </c>
      <c r="C14" s="30">
        <v>14784.599999999999</v>
      </c>
      <c r="D14" s="30">
        <v>5295.14</v>
      </c>
      <c r="E14" s="30">
        <v>9765.66</v>
      </c>
      <c r="F14" s="30">
        <v>1369.77</v>
      </c>
      <c r="G14" s="30">
        <v>533.51</v>
      </c>
      <c r="H14" s="30">
        <v>836.26</v>
      </c>
      <c r="I14" s="30">
        <v>3683.62</v>
      </c>
      <c r="J14" s="30">
        <v>1541.19</v>
      </c>
      <c r="K14" s="30">
        <v>2142.4299999999998</v>
      </c>
      <c r="L14" s="30">
        <v>4229.55</v>
      </c>
      <c r="M14" s="30">
        <v>1299.5899999999999</v>
      </c>
      <c r="N14" s="30">
        <v>2929.96</v>
      </c>
      <c r="O14" s="30">
        <v>5650.04</v>
      </c>
      <c r="P14" s="30">
        <v>1853.91</v>
      </c>
      <c r="Q14" s="30">
        <v>3796.13</v>
      </c>
      <c r="R14" s="109">
        <v>127.82</v>
      </c>
      <c r="S14" s="109">
        <v>66.94</v>
      </c>
      <c r="T14" s="110">
        <v>60.88</v>
      </c>
    </row>
    <row r="15" spans="1:20" x14ac:dyDescent="0.2">
      <c r="A15" s="64" t="s">
        <v>5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9"/>
      <c r="S15" s="109"/>
      <c r="T15" s="110"/>
    </row>
    <row r="16" spans="1:20" x14ac:dyDescent="0.2">
      <c r="A16" s="63" t="s">
        <v>112</v>
      </c>
      <c r="B16" s="30">
        <v>100.63</v>
      </c>
      <c r="C16" s="30">
        <v>99.28</v>
      </c>
      <c r="D16" s="30">
        <v>28.76</v>
      </c>
      <c r="E16" s="30">
        <v>71.87</v>
      </c>
      <c r="F16" s="30">
        <v>14.34</v>
      </c>
      <c r="G16" s="30">
        <v>5.5</v>
      </c>
      <c r="H16" s="30">
        <v>8.84</v>
      </c>
      <c r="I16" s="30">
        <v>22.36</v>
      </c>
      <c r="J16" s="30">
        <v>0.52</v>
      </c>
      <c r="K16" s="30">
        <v>21.84</v>
      </c>
      <c r="L16" s="30">
        <v>18.59</v>
      </c>
      <c r="M16" s="30">
        <v>2.0299999999999998</v>
      </c>
      <c r="N16" s="30">
        <v>16.559999999999999</v>
      </c>
      <c r="O16" s="30">
        <v>13.03</v>
      </c>
      <c r="P16" s="30">
        <v>2.41</v>
      </c>
      <c r="Q16" s="30">
        <v>10.62</v>
      </c>
      <c r="R16" s="109">
        <v>32.31</v>
      </c>
      <c r="S16" s="109">
        <v>18.3</v>
      </c>
      <c r="T16" s="110">
        <v>14.01</v>
      </c>
    </row>
    <row r="17" spans="1:20" x14ac:dyDescent="0.2">
      <c r="A17" s="64" t="s">
        <v>6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109"/>
      <c r="S17" s="109"/>
      <c r="T17" s="110"/>
    </row>
    <row r="18" spans="1:20" x14ac:dyDescent="0.2">
      <c r="A18" s="63" t="s">
        <v>113</v>
      </c>
      <c r="B18" s="30">
        <v>3020.09</v>
      </c>
      <c r="C18" s="30">
        <v>2981.7</v>
      </c>
      <c r="D18" s="30">
        <v>1457.91</v>
      </c>
      <c r="E18" s="30">
        <v>1562.18</v>
      </c>
      <c r="F18" s="30">
        <v>457.45</v>
      </c>
      <c r="G18" s="30">
        <v>201.84</v>
      </c>
      <c r="H18" s="30">
        <v>255.61</v>
      </c>
      <c r="I18" s="30">
        <v>763.89</v>
      </c>
      <c r="J18" s="30">
        <v>220.65</v>
      </c>
      <c r="K18" s="30">
        <v>543.24</v>
      </c>
      <c r="L18" s="30">
        <v>294.12</v>
      </c>
      <c r="M18" s="30">
        <v>69.91</v>
      </c>
      <c r="N18" s="30">
        <v>224.21</v>
      </c>
      <c r="O18" s="30">
        <v>223.25</v>
      </c>
      <c r="P18" s="30">
        <v>83.68</v>
      </c>
      <c r="Q18" s="30">
        <v>139.57</v>
      </c>
      <c r="R18" s="109">
        <v>1281.3800000000001</v>
      </c>
      <c r="S18" s="109">
        <v>881.83</v>
      </c>
      <c r="T18" s="110">
        <v>399.55</v>
      </c>
    </row>
    <row r="19" spans="1:20" x14ac:dyDescent="0.2">
      <c r="A19" s="64" t="s">
        <v>7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109"/>
      <c r="S19" s="109"/>
      <c r="T19" s="110"/>
    </row>
    <row r="20" spans="1:20" s="26" customFormat="1" x14ac:dyDescent="0.2">
      <c r="A20" s="61" t="s">
        <v>89</v>
      </c>
      <c r="B20" s="29">
        <v>180362.59</v>
      </c>
      <c r="C20" s="29">
        <v>156250.90000000002</v>
      </c>
      <c r="D20" s="29">
        <v>102447.41</v>
      </c>
      <c r="E20" s="29">
        <v>77915.179999999993</v>
      </c>
      <c r="F20" s="29">
        <v>5448.43</v>
      </c>
      <c r="G20" s="29">
        <v>3286.25</v>
      </c>
      <c r="H20" s="29">
        <v>2162.1799999999998</v>
      </c>
      <c r="I20" s="29">
        <v>22971.97</v>
      </c>
      <c r="J20" s="29">
        <v>13520.36</v>
      </c>
      <c r="K20" s="29">
        <v>9451.61</v>
      </c>
      <c r="L20" s="29">
        <v>45996.83</v>
      </c>
      <c r="M20" s="29">
        <v>24678.92</v>
      </c>
      <c r="N20" s="29">
        <v>21317.91</v>
      </c>
      <c r="O20" s="29">
        <v>105046.91</v>
      </c>
      <c r="P20" s="29">
        <v>60321.63</v>
      </c>
      <c r="Q20" s="29">
        <v>44725.279999999999</v>
      </c>
      <c r="R20" s="111">
        <v>898.45</v>
      </c>
      <c r="S20" s="111">
        <v>640.25</v>
      </c>
      <c r="T20" s="112">
        <v>258.2</v>
      </c>
    </row>
    <row r="21" spans="1:20" x14ac:dyDescent="0.2">
      <c r="A21" s="62" t="s">
        <v>8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109"/>
      <c r="S21" s="109"/>
      <c r="T21" s="110"/>
    </row>
    <row r="22" spans="1:20" x14ac:dyDescent="0.2">
      <c r="A22" s="63" t="s">
        <v>90</v>
      </c>
      <c r="B22" s="30">
        <v>171511.69</v>
      </c>
      <c r="C22" s="30">
        <v>148268.44</v>
      </c>
      <c r="D22" s="30">
        <v>94634.3</v>
      </c>
      <c r="E22" s="30">
        <v>76877.39</v>
      </c>
      <c r="F22" s="30">
        <v>5137.47</v>
      </c>
      <c r="G22" s="30">
        <v>3011.51</v>
      </c>
      <c r="H22" s="30">
        <v>2125.96</v>
      </c>
      <c r="I22" s="30">
        <v>21442.54</v>
      </c>
      <c r="J22" s="30">
        <v>12196.74</v>
      </c>
      <c r="K22" s="30">
        <v>9245.7999999999993</v>
      </c>
      <c r="L22" s="30">
        <v>43342.34</v>
      </c>
      <c r="M22" s="30">
        <v>22358.61</v>
      </c>
      <c r="N22" s="30">
        <v>20983.73</v>
      </c>
      <c r="O22" s="30">
        <v>100765.5</v>
      </c>
      <c r="P22" s="30">
        <v>56482.11</v>
      </c>
      <c r="Q22" s="30">
        <v>44283.39</v>
      </c>
      <c r="R22" s="109">
        <v>823.84</v>
      </c>
      <c r="S22" s="109">
        <v>585.33000000000004</v>
      </c>
      <c r="T22" s="110">
        <v>238.51</v>
      </c>
    </row>
    <row r="23" spans="1:20" x14ac:dyDescent="0.2">
      <c r="A23" s="64" t="s">
        <v>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109"/>
      <c r="S23" s="109"/>
      <c r="T23" s="110"/>
    </row>
    <row r="24" spans="1:20" x14ac:dyDescent="0.2">
      <c r="A24" s="65" t="s">
        <v>110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109"/>
      <c r="S24" s="109"/>
      <c r="T24" s="110"/>
    </row>
    <row r="25" spans="1:20" x14ac:dyDescent="0.2">
      <c r="A25" s="66" t="s">
        <v>91</v>
      </c>
      <c r="B25" s="30">
        <v>862.14</v>
      </c>
      <c r="C25" s="30">
        <v>696.16</v>
      </c>
      <c r="D25" s="30">
        <v>844.5</v>
      </c>
      <c r="E25" s="30">
        <v>17.64</v>
      </c>
      <c r="F25" s="30">
        <v>33.229999999999997</v>
      </c>
      <c r="G25" s="30">
        <v>33.229999999999997</v>
      </c>
      <c r="H25" s="30" t="s">
        <v>146</v>
      </c>
      <c r="I25" s="30">
        <v>137.80000000000001</v>
      </c>
      <c r="J25" s="30">
        <v>136.58000000000001</v>
      </c>
      <c r="K25" s="30">
        <v>1.22</v>
      </c>
      <c r="L25" s="30">
        <v>214.69</v>
      </c>
      <c r="M25" s="30">
        <v>210.54</v>
      </c>
      <c r="N25" s="30">
        <v>4.1500000000000004</v>
      </c>
      <c r="O25" s="30">
        <v>472.54</v>
      </c>
      <c r="P25" s="30">
        <v>460.88</v>
      </c>
      <c r="Q25" s="30">
        <v>11.66</v>
      </c>
      <c r="R25" s="109">
        <v>3.88</v>
      </c>
      <c r="S25" s="109">
        <v>3.27</v>
      </c>
      <c r="T25" s="110">
        <v>0.61</v>
      </c>
    </row>
    <row r="26" spans="1:20" x14ac:dyDescent="0.2">
      <c r="A26" s="67" t="s">
        <v>29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109"/>
      <c r="S26" s="109"/>
      <c r="T26" s="110"/>
    </row>
    <row r="27" spans="1:20" x14ac:dyDescent="0.2">
      <c r="A27" s="66" t="s">
        <v>92</v>
      </c>
      <c r="B27" s="30">
        <v>1275.48</v>
      </c>
      <c r="C27" s="30">
        <v>1147.6100000000001</v>
      </c>
      <c r="D27" s="30">
        <v>50.13</v>
      </c>
      <c r="E27" s="30">
        <v>1225.3499999999999</v>
      </c>
      <c r="F27" s="30">
        <v>35.700000000000003</v>
      </c>
      <c r="G27" s="30">
        <v>0.72</v>
      </c>
      <c r="H27" s="30">
        <v>34.979999999999997</v>
      </c>
      <c r="I27" s="30">
        <v>145.19999999999999</v>
      </c>
      <c r="J27" s="30">
        <v>11.53</v>
      </c>
      <c r="K27" s="30">
        <v>133.66999999999999</v>
      </c>
      <c r="L27" s="30">
        <v>352.06</v>
      </c>
      <c r="M27" s="30">
        <v>10.73</v>
      </c>
      <c r="N27" s="30">
        <v>341.33</v>
      </c>
      <c r="O27" s="30">
        <v>742.08</v>
      </c>
      <c r="P27" s="30">
        <v>27.15</v>
      </c>
      <c r="Q27" s="30">
        <v>714.93</v>
      </c>
      <c r="R27" s="109">
        <v>0.44</v>
      </c>
      <c r="S27" s="113" t="s">
        <v>146</v>
      </c>
      <c r="T27" s="110">
        <v>0.44</v>
      </c>
    </row>
    <row r="28" spans="1:20" s="26" customFormat="1" x14ac:dyDescent="0.2">
      <c r="A28" s="67" t="s">
        <v>10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109"/>
      <c r="S28" s="109"/>
      <c r="T28" s="110"/>
    </row>
    <row r="29" spans="1:20" x14ac:dyDescent="0.2">
      <c r="A29" s="66" t="s">
        <v>93</v>
      </c>
      <c r="B29" s="30">
        <v>1678.87</v>
      </c>
      <c r="C29" s="30">
        <v>1288.22</v>
      </c>
      <c r="D29" s="30">
        <v>1678.87</v>
      </c>
      <c r="E29" s="30" t="s">
        <v>146</v>
      </c>
      <c r="F29" s="30">
        <v>65.150000000000006</v>
      </c>
      <c r="G29" s="30">
        <v>65.150000000000006</v>
      </c>
      <c r="H29" s="30" t="s">
        <v>146</v>
      </c>
      <c r="I29" s="30">
        <v>292.77999999999997</v>
      </c>
      <c r="J29" s="30">
        <v>292.77999999999997</v>
      </c>
      <c r="K29" s="30" t="s">
        <v>146</v>
      </c>
      <c r="L29" s="30">
        <v>614.46</v>
      </c>
      <c r="M29" s="30">
        <v>614.46</v>
      </c>
      <c r="N29" s="30" t="s">
        <v>146</v>
      </c>
      <c r="O29" s="30">
        <v>696.63</v>
      </c>
      <c r="P29" s="30">
        <v>696.63</v>
      </c>
      <c r="Q29" s="30" t="s">
        <v>146</v>
      </c>
      <c r="R29" s="109">
        <v>9.85</v>
      </c>
      <c r="S29" s="109">
        <v>9.85</v>
      </c>
      <c r="T29" s="114" t="s">
        <v>146</v>
      </c>
    </row>
    <row r="30" spans="1:20" x14ac:dyDescent="0.2">
      <c r="A30" s="67" t="s">
        <v>11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109"/>
      <c r="S30" s="109"/>
      <c r="T30" s="110"/>
    </row>
    <row r="31" spans="1:20" x14ac:dyDescent="0.2">
      <c r="A31" s="63" t="s">
        <v>94</v>
      </c>
      <c r="B31" s="30">
        <v>8847.98</v>
      </c>
      <c r="C31" s="30">
        <v>7981.1100000000006</v>
      </c>
      <c r="D31" s="30">
        <v>7810.94</v>
      </c>
      <c r="E31" s="30">
        <v>1037.04</v>
      </c>
      <c r="F31" s="30">
        <v>310.95999999999998</v>
      </c>
      <c r="G31" s="30">
        <v>274.74</v>
      </c>
      <c r="H31" s="30">
        <v>36.22</v>
      </c>
      <c r="I31" s="30">
        <v>1529.32</v>
      </c>
      <c r="J31" s="30">
        <v>1323.51</v>
      </c>
      <c r="K31" s="30">
        <v>205.81</v>
      </c>
      <c r="L31" s="30">
        <v>2653.83</v>
      </c>
      <c r="M31" s="30">
        <v>2319.79</v>
      </c>
      <c r="N31" s="30">
        <v>334.04</v>
      </c>
      <c r="O31" s="30">
        <v>4279.32</v>
      </c>
      <c r="P31" s="30">
        <v>3838.04</v>
      </c>
      <c r="Q31" s="30">
        <v>441.28</v>
      </c>
      <c r="R31" s="109">
        <v>74.55</v>
      </c>
      <c r="S31" s="109">
        <v>54.86</v>
      </c>
      <c r="T31" s="110">
        <v>19.690000000000001</v>
      </c>
    </row>
    <row r="32" spans="1:20" s="26" customFormat="1" x14ac:dyDescent="0.2">
      <c r="A32" s="64" t="s">
        <v>12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109"/>
      <c r="S32" s="109"/>
      <c r="T32" s="110"/>
    </row>
    <row r="33" spans="1:20" x14ac:dyDescent="0.2">
      <c r="A33" s="63" t="s">
        <v>95</v>
      </c>
      <c r="B33" s="30">
        <v>2.92</v>
      </c>
      <c r="C33" s="30">
        <v>1.35</v>
      </c>
      <c r="D33" s="30">
        <v>2.17</v>
      </c>
      <c r="E33" s="30">
        <v>0.75</v>
      </c>
      <c r="F33" s="30" t="s">
        <v>146</v>
      </c>
      <c r="G33" s="30" t="s">
        <v>146</v>
      </c>
      <c r="H33" s="30" t="s">
        <v>146</v>
      </c>
      <c r="I33" s="30">
        <v>0.11</v>
      </c>
      <c r="J33" s="30">
        <v>0.11</v>
      </c>
      <c r="K33" s="30" t="s">
        <v>146</v>
      </c>
      <c r="L33" s="30">
        <v>0.66</v>
      </c>
      <c r="M33" s="30">
        <v>0.52</v>
      </c>
      <c r="N33" s="30">
        <v>0.14000000000000001</v>
      </c>
      <c r="O33" s="30">
        <v>2.09</v>
      </c>
      <c r="P33" s="30">
        <v>1.48</v>
      </c>
      <c r="Q33" s="30">
        <v>0.61</v>
      </c>
      <c r="R33" s="109">
        <v>0.06</v>
      </c>
      <c r="S33" s="109">
        <v>0.06</v>
      </c>
      <c r="T33" s="114" t="s">
        <v>146</v>
      </c>
    </row>
    <row r="34" spans="1:20" x14ac:dyDescent="0.2">
      <c r="A34" s="64" t="s">
        <v>13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109"/>
      <c r="S34" s="109"/>
      <c r="T34" s="110"/>
    </row>
    <row r="35" spans="1:20" x14ac:dyDescent="0.2">
      <c r="A35" s="61" t="s">
        <v>96</v>
      </c>
      <c r="B35" s="29">
        <v>100736.05</v>
      </c>
      <c r="C35" s="29">
        <v>76265.17</v>
      </c>
      <c r="D35" s="29">
        <v>65718.92</v>
      </c>
      <c r="E35" s="29">
        <v>35017.129999999997</v>
      </c>
      <c r="F35" s="29">
        <v>2055.2800000000002</v>
      </c>
      <c r="G35" s="29">
        <v>1384.77</v>
      </c>
      <c r="H35" s="29">
        <v>670.51</v>
      </c>
      <c r="I35" s="29">
        <v>10897.1</v>
      </c>
      <c r="J35" s="29">
        <v>7231.5</v>
      </c>
      <c r="K35" s="29">
        <v>3665.6</v>
      </c>
      <c r="L35" s="29">
        <v>25877.69</v>
      </c>
      <c r="M35" s="29">
        <v>16589.77</v>
      </c>
      <c r="N35" s="29">
        <v>9287.92</v>
      </c>
      <c r="O35" s="29">
        <v>61439.65</v>
      </c>
      <c r="P35" s="29">
        <v>40127.4</v>
      </c>
      <c r="Q35" s="29">
        <v>21312.25</v>
      </c>
      <c r="R35" s="111">
        <v>466.33</v>
      </c>
      <c r="S35" s="111">
        <v>385.48</v>
      </c>
      <c r="T35" s="112">
        <v>80.849999999999994</v>
      </c>
    </row>
    <row r="36" spans="1:20" s="26" customFormat="1" x14ac:dyDescent="0.2">
      <c r="A36" s="62" t="s">
        <v>14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109"/>
      <c r="S36" s="109"/>
      <c r="T36" s="110"/>
    </row>
    <row r="37" spans="1:20" s="26" customFormat="1" x14ac:dyDescent="0.2">
      <c r="A37" s="63" t="s">
        <v>90</v>
      </c>
      <c r="B37" s="30">
        <v>93538.4</v>
      </c>
      <c r="C37" s="30">
        <v>70527.05</v>
      </c>
      <c r="D37" s="30">
        <v>59581.15</v>
      </c>
      <c r="E37" s="30">
        <v>33957.25</v>
      </c>
      <c r="F37" s="30">
        <v>1869.96</v>
      </c>
      <c r="G37" s="30">
        <v>1240.5</v>
      </c>
      <c r="H37" s="30">
        <v>629.46</v>
      </c>
      <c r="I37" s="30">
        <v>9985.77</v>
      </c>
      <c r="J37" s="30">
        <v>6499.9</v>
      </c>
      <c r="K37" s="30">
        <v>3485.87</v>
      </c>
      <c r="L37" s="30">
        <v>23793.14</v>
      </c>
      <c r="M37" s="30">
        <v>14814.44</v>
      </c>
      <c r="N37" s="30">
        <v>8978.7000000000007</v>
      </c>
      <c r="O37" s="30">
        <v>57513.46</v>
      </c>
      <c r="P37" s="30">
        <v>36707.22</v>
      </c>
      <c r="Q37" s="30">
        <v>20806.240000000002</v>
      </c>
      <c r="R37" s="109">
        <v>376.07</v>
      </c>
      <c r="S37" s="109">
        <v>319.08999999999997</v>
      </c>
      <c r="T37" s="110">
        <v>56.98</v>
      </c>
    </row>
    <row r="38" spans="1:20" s="25" customFormat="1" x14ac:dyDescent="0.2">
      <c r="A38" s="64" t="s">
        <v>9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109"/>
      <c r="S38" s="109"/>
      <c r="T38" s="110"/>
    </row>
    <row r="39" spans="1:20" s="25" customFormat="1" x14ac:dyDescent="0.2">
      <c r="A39" s="65" t="s">
        <v>111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109"/>
      <c r="S39" s="109"/>
      <c r="T39" s="110"/>
    </row>
    <row r="40" spans="1:20" s="26" customFormat="1" x14ac:dyDescent="0.2">
      <c r="A40" s="66" t="s">
        <v>91</v>
      </c>
      <c r="B40" s="30">
        <v>955.5</v>
      </c>
      <c r="C40" s="30">
        <v>556.91999999999996</v>
      </c>
      <c r="D40" s="30">
        <v>911.79</v>
      </c>
      <c r="E40" s="30">
        <v>43.71</v>
      </c>
      <c r="F40" s="30">
        <v>44.23</v>
      </c>
      <c r="G40" s="30">
        <v>44.06</v>
      </c>
      <c r="H40" s="30">
        <v>0.17</v>
      </c>
      <c r="I40" s="30">
        <v>159.9</v>
      </c>
      <c r="J40" s="30">
        <v>159.51</v>
      </c>
      <c r="K40" s="30">
        <v>0.39</v>
      </c>
      <c r="L40" s="30">
        <v>267.58999999999997</v>
      </c>
      <c r="M40" s="30">
        <v>260.01</v>
      </c>
      <c r="N40" s="30">
        <v>7.58</v>
      </c>
      <c r="O40" s="30">
        <v>455.76</v>
      </c>
      <c r="P40" s="30">
        <v>422.19</v>
      </c>
      <c r="Q40" s="30">
        <v>33.57</v>
      </c>
      <c r="R40" s="109">
        <v>28.02</v>
      </c>
      <c r="S40" s="109">
        <v>26.02</v>
      </c>
      <c r="T40" s="110">
        <v>2</v>
      </c>
    </row>
    <row r="41" spans="1:20" s="25" customFormat="1" x14ac:dyDescent="0.2">
      <c r="A41" s="67" t="s">
        <v>51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109"/>
      <c r="S41" s="109"/>
      <c r="T41" s="110"/>
    </row>
    <row r="42" spans="1:20" s="26" customFormat="1" x14ac:dyDescent="0.2">
      <c r="A42" s="66" t="s">
        <v>97</v>
      </c>
      <c r="B42" s="30">
        <v>869.88</v>
      </c>
      <c r="C42" s="30">
        <v>619.67000000000007</v>
      </c>
      <c r="D42" s="30">
        <v>768.43</v>
      </c>
      <c r="E42" s="30">
        <v>101.45</v>
      </c>
      <c r="F42" s="30">
        <v>26.37</v>
      </c>
      <c r="G42" s="30">
        <v>22.49</v>
      </c>
      <c r="H42" s="30">
        <v>3.88</v>
      </c>
      <c r="I42" s="30">
        <v>120.16</v>
      </c>
      <c r="J42" s="30">
        <v>101.9</v>
      </c>
      <c r="K42" s="30">
        <v>18.260000000000002</v>
      </c>
      <c r="L42" s="30">
        <v>260.97000000000003</v>
      </c>
      <c r="M42" s="30">
        <v>227.99</v>
      </c>
      <c r="N42" s="30">
        <v>32.979999999999997</v>
      </c>
      <c r="O42" s="30">
        <v>445.43</v>
      </c>
      <c r="P42" s="30">
        <v>401.21</v>
      </c>
      <c r="Q42" s="30">
        <v>44.22</v>
      </c>
      <c r="R42" s="109">
        <v>16.95</v>
      </c>
      <c r="S42" s="109">
        <v>14.84</v>
      </c>
      <c r="T42" s="110">
        <v>2.11</v>
      </c>
    </row>
    <row r="43" spans="1:20" s="25" customFormat="1" x14ac:dyDescent="0.2">
      <c r="A43" s="67" t="s">
        <v>15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109"/>
      <c r="S43" s="109"/>
      <c r="T43" s="110"/>
    </row>
    <row r="44" spans="1:20" s="26" customFormat="1" x14ac:dyDescent="0.2">
      <c r="A44" s="63" t="s">
        <v>94</v>
      </c>
      <c r="B44" s="30">
        <v>6683.69</v>
      </c>
      <c r="C44" s="30">
        <v>5349.95</v>
      </c>
      <c r="D44" s="30">
        <v>5643.07</v>
      </c>
      <c r="E44" s="30">
        <v>1040.6199999999999</v>
      </c>
      <c r="F44" s="30">
        <v>172.81</v>
      </c>
      <c r="G44" s="30">
        <v>131.76</v>
      </c>
      <c r="H44" s="30">
        <v>41.05</v>
      </c>
      <c r="I44" s="30">
        <v>847.24</v>
      </c>
      <c r="J44" s="30">
        <v>669.52</v>
      </c>
      <c r="K44" s="30">
        <v>177.72</v>
      </c>
      <c r="L44" s="30">
        <v>1931.17</v>
      </c>
      <c r="M44" s="30">
        <v>1627.6</v>
      </c>
      <c r="N44" s="30">
        <v>303.57</v>
      </c>
      <c r="O44" s="30">
        <v>3662.11</v>
      </c>
      <c r="P44" s="30">
        <v>3167.39</v>
      </c>
      <c r="Q44" s="30">
        <v>494.72</v>
      </c>
      <c r="R44" s="109">
        <v>70.36</v>
      </c>
      <c r="S44" s="109">
        <v>46.8</v>
      </c>
      <c r="T44" s="110">
        <v>23.56</v>
      </c>
    </row>
    <row r="45" spans="1:20" s="25" customFormat="1" x14ac:dyDescent="0.2">
      <c r="A45" s="64" t="s">
        <v>16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109"/>
      <c r="S45" s="109"/>
      <c r="T45" s="110"/>
    </row>
    <row r="46" spans="1:20" s="26" customFormat="1" x14ac:dyDescent="0.2">
      <c r="A46" s="63" t="s">
        <v>95</v>
      </c>
      <c r="B46" s="30">
        <v>513.96</v>
      </c>
      <c r="C46" s="30">
        <v>388.17</v>
      </c>
      <c r="D46" s="30">
        <v>494.7</v>
      </c>
      <c r="E46" s="30">
        <v>19.260000000000002</v>
      </c>
      <c r="F46" s="30">
        <v>12.51</v>
      </c>
      <c r="G46" s="30">
        <v>12.51</v>
      </c>
      <c r="H46" s="30" t="s">
        <v>146</v>
      </c>
      <c r="I46" s="30">
        <v>64.09</v>
      </c>
      <c r="J46" s="30">
        <v>62.08</v>
      </c>
      <c r="K46" s="30">
        <v>2.0099999999999998</v>
      </c>
      <c r="L46" s="30">
        <v>153.38</v>
      </c>
      <c r="M46" s="30">
        <v>147.72999999999999</v>
      </c>
      <c r="N46" s="30">
        <v>5.65</v>
      </c>
      <c r="O46" s="30">
        <v>264.08</v>
      </c>
      <c r="P46" s="30">
        <v>252.79</v>
      </c>
      <c r="Q46" s="30">
        <v>11.29</v>
      </c>
      <c r="R46" s="109">
        <v>19.899999999999999</v>
      </c>
      <c r="S46" s="109">
        <v>19.59</v>
      </c>
      <c r="T46" s="110">
        <v>0.31</v>
      </c>
    </row>
    <row r="47" spans="1:20" s="25" customFormat="1" x14ac:dyDescent="0.2">
      <c r="A47" s="64" t="s">
        <v>17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109"/>
      <c r="S47" s="109"/>
      <c r="T47" s="110"/>
    </row>
    <row r="48" spans="1:20" s="26" customFormat="1" x14ac:dyDescent="0.2">
      <c r="A48" s="61" t="s">
        <v>98</v>
      </c>
      <c r="B48" s="29">
        <v>12847.66</v>
      </c>
      <c r="C48" s="29">
        <v>7219.2099999999991</v>
      </c>
      <c r="D48" s="29">
        <v>11877.44</v>
      </c>
      <c r="E48" s="29">
        <v>970.22</v>
      </c>
      <c r="F48" s="29">
        <v>334.58</v>
      </c>
      <c r="G48" s="29">
        <v>297.38</v>
      </c>
      <c r="H48" s="29">
        <v>37.200000000000003</v>
      </c>
      <c r="I48" s="29">
        <v>1781.69</v>
      </c>
      <c r="J48" s="29">
        <v>1630.26</v>
      </c>
      <c r="K48" s="29">
        <v>151.43</v>
      </c>
      <c r="L48" s="29">
        <v>3930.98</v>
      </c>
      <c r="M48" s="29">
        <v>3614.2</v>
      </c>
      <c r="N48" s="29">
        <v>316.77999999999997</v>
      </c>
      <c r="O48" s="29">
        <v>6593.23</v>
      </c>
      <c r="P48" s="29">
        <v>6142.68</v>
      </c>
      <c r="Q48" s="29">
        <v>450.55</v>
      </c>
      <c r="R48" s="111">
        <v>207.18</v>
      </c>
      <c r="S48" s="111">
        <v>192.92</v>
      </c>
      <c r="T48" s="112">
        <v>14.26</v>
      </c>
    </row>
    <row r="49" spans="1:20" s="25" customFormat="1" x14ac:dyDescent="0.2">
      <c r="A49" s="62" t="s">
        <v>18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109"/>
      <c r="S49" s="109"/>
      <c r="T49" s="110"/>
    </row>
    <row r="50" spans="1:20" s="26" customFormat="1" x14ac:dyDescent="0.2">
      <c r="A50" s="63" t="s">
        <v>90</v>
      </c>
      <c r="B50" s="30">
        <v>10343.82</v>
      </c>
      <c r="C50" s="30">
        <v>5454.38</v>
      </c>
      <c r="D50" s="30">
        <v>9622.98</v>
      </c>
      <c r="E50" s="30">
        <v>720.84</v>
      </c>
      <c r="F50" s="30">
        <v>265.33</v>
      </c>
      <c r="G50" s="30">
        <v>242</v>
      </c>
      <c r="H50" s="30">
        <v>23.33</v>
      </c>
      <c r="I50" s="30">
        <v>1437.11</v>
      </c>
      <c r="J50" s="30">
        <v>1328.23</v>
      </c>
      <c r="K50" s="30">
        <v>108.88</v>
      </c>
      <c r="L50" s="30">
        <v>3180.11</v>
      </c>
      <c r="M50" s="30">
        <v>2943.33</v>
      </c>
      <c r="N50" s="30">
        <v>236.78</v>
      </c>
      <c r="O50" s="30">
        <v>5307.56</v>
      </c>
      <c r="P50" s="30">
        <v>4961.1400000000003</v>
      </c>
      <c r="Q50" s="30">
        <v>346.42</v>
      </c>
      <c r="R50" s="109">
        <v>153.71</v>
      </c>
      <c r="S50" s="109">
        <v>148.28</v>
      </c>
      <c r="T50" s="110">
        <v>5.43</v>
      </c>
    </row>
    <row r="51" spans="1:20" s="25" customFormat="1" x14ac:dyDescent="0.2">
      <c r="A51" s="64" t="s">
        <v>9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109"/>
      <c r="S51" s="109"/>
      <c r="T51" s="110"/>
    </row>
    <row r="52" spans="1:20" s="26" customFormat="1" x14ac:dyDescent="0.2">
      <c r="A52" s="63" t="s">
        <v>94</v>
      </c>
      <c r="B52" s="30">
        <v>2480.0100000000002</v>
      </c>
      <c r="C52" s="30">
        <v>1751.26</v>
      </c>
      <c r="D52" s="30">
        <v>2231.7800000000002</v>
      </c>
      <c r="E52" s="30">
        <v>248.23</v>
      </c>
      <c r="F52" s="30">
        <v>67.599999999999994</v>
      </c>
      <c r="G52" s="30">
        <v>53.75</v>
      </c>
      <c r="H52" s="30">
        <v>13.85</v>
      </c>
      <c r="I52" s="30">
        <v>343.57</v>
      </c>
      <c r="J52" s="30">
        <v>301.02</v>
      </c>
      <c r="K52" s="30">
        <v>42.55</v>
      </c>
      <c r="L52" s="30">
        <v>741.82</v>
      </c>
      <c r="M52" s="30">
        <v>662.56</v>
      </c>
      <c r="N52" s="30">
        <v>79.260000000000005</v>
      </c>
      <c r="O52" s="30">
        <v>1275.29</v>
      </c>
      <c r="P52" s="30">
        <v>1171.55</v>
      </c>
      <c r="Q52" s="30">
        <v>103.74</v>
      </c>
      <c r="R52" s="109">
        <v>51.73</v>
      </c>
      <c r="S52" s="109">
        <v>42.9</v>
      </c>
      <c r="T52" s="110">
        <v>8.83</v>
      </c>
    </row>
    <row r="53" spans="1:20" s="26" customFormat="1" x14ac:dyDescent="0.2">
      <c r="A53" s="64" t="s">
        <v>12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109"/>
      <c r="S53" s="109"/>
      <c r="T53" s="110"/>
    </row>
    <row r="54" spans="1:20" s="26" customFormat="1" x14ac:dyDescent="0.2">
      <c r="A54" s="63" t="s">
        <v>95</v>
      </c>
      <c r="B54" s="30">
        <v>23.83</v>
      </c>
      <c r="C54" s="30">
        <v>13.57</v>
      </c>
      <c r="D54" s="30">
        <v>22.68</v>
      </c>
      <c r="E54" s="30">
        <v>1.1499999999999999</v>
      </c>
      <c r="F54" s="30">
        <v>1.65</v>
      </c>
      <c r="G54" s="30">
        <v>1.63</v>
      </c>
      <c r="H54" s="30">
        <v>0.02</v>
      </c>
      <c r="I54" s="30">
        <v>1.01</v>
      </c>
      <c r="J54" s="30">
        <v>1.01</v>
      </c>
      <c r="K54" s="30" t="s">
        <v>146</v>
      </c>
      <c r="L54" s="30">
        <v>9.0500000000000007</v>
      </c>
      <c r="M54" s="30">
        <v>8.31</v>
      </c>
      <c r="N54" s="30">
        <v>0.74</v>
      </c>
      <c r="O54" s="30">
        <v>10.38</v>
      </c>
      <c r="P54" s="30">
        <v>9.99</v>
      </c>
      <c r="Q54" s="30">
        <v>0.39</v>
      </c>
      <c r="R54" s="109">
        <v>1.74</v>
      </c>
      <c r="S54" s="109">
        <v>1.74</v>
      </c>
      <c r="T54" s="114" t="s">
        <v>146</v>
      </c>
    </row>
    <row r="55" spans="1:20" s="26" customFormat="1" x14ac:dyDescent="0.2">
      <c r="A55" s="64" t="s">
        <v>13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109"/>
      <c r="S55" s="109"/>
      <c r="T55" s="110"/>
    </row>
    <row r="56" spans="1:20" s="25" customFormat="1" x14ac:dyDescent="0.2">
      <c r="A56" s="61" t="s">
        <v>28</v>
      </c>
      <c r="B56" s="29">
        <v>42449.56</v>
      </c>
      <c r="C56" s="29">
        <v>30405.63</v>
      </c>
      <c r="D56" s="29">
        <v>41001.06</v>
      </c>
      <c r="E56" s="29">
        <v>1448.4999999999998</v>
      </c>
      <c r="F56" s="29">
        <v>818.75</v>
      </c>
      <c r="G56" s="29">
        <v>779.39</v>
      </c>
      <c r="H56" s="29">
        <v>39.36</v>
      </c>
      <c r="I56" s="29">
        <v>4213.6100000000006</v>
      </c>
      <c r="J56" s="29">
        <v>4030.16</v>
      </c>
      <c r="K56" s="29">
        <v>183.45000000000002</v>
      </c>
      <c r="L56" s="29">
        <v>10257.48</v>
      </c>
      <c r="M56" s="29">
        <v>9820.6400000000012</v>
      </c>
      <c r="N56" s="29">
        <v>436.84</v>
      </c>
      <c r="O56" s="29">
        <v>26612.02</v>
      </c>
      <c r="P56" s="29">
        <v>25843.850000000002</v>
      </c>
      <c r="Q56" s="29">
        <v>768.17000000000007</v>
      </c>
      <c r="R56" s="111">
        <v>547.70000000000005</v>
      </c>
      <c r="S56" s="111">
        <v>527.02</v>
      </c>
      <c r="T56" s="112">
        <v>20.68</v>
      </c>
    </row>
    <row r="57" spans="1:20" s="25" customFormat="1" x14ac:dyDescent="0.2">
      <c r="A57" s="62" t="s">
        <v>19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109"/>
      <c r="S57" s="109"/>
      <c r="T57" s="110"/>
    </row>
    <row r="58" spans="1:20" s="26" customFormat="1" x14ac:dyDescent="0.2">
      <c r="A58" s="63" t="s">
        <v>90</v>
      </c>
      <c r="B58" s="30">
        <v>38714.829999999994</v>
      </c>
      <c r="C58" s="30">
        <v>27658.31</v>
      </c>
      <c r="D58" s="30">
        <v>37464.509999999995</v>
      </c>
      <c r="E58" s="30">
        <v>1250.32</v>
      </c>
      <c r="F58" s="30">
        <v>718.35</v>
      </c>
      <c r="G58" s="30">
        <v>686.67</v>
      </c>
      <c r="H58" s="30">
        <v>31.68</v>
      </c>
      <c r="I58" s="30">
        <v>3770.4500000000003</v>
      </c>
      <c r="J58" s="30">
        <v>3613.5</v>
      </c>
      <c r="K58" s="30">
        <v>156.95000000000002</v>
      </c>
      <c r="L58" s="30">
        <v>9209.58</v>
      </c>
      <c r="M58" s="30">
        <v>8828.91</v>
      </c>
      <c r="N58" s="30">
        <v>380.67</v>
      </c>
      <c r="O58" s="30">
        <v>24651.38</v>
      </c>
      <c r="P58" s="30">
        <v>23986.06</v>
      </c>
      <c r="Q58" s="30">
        <v>665.32</v>
      </c>
      <c r="R58" s="109">
        <v>365.07</v>
      </c>
      <c r="S58" s="109">
        <v>349.37</v>
      </c>
      <c r="T58" s="110">
        <v>15.7</v>
      </c>
    </row>
    <row r="59" spans="1:20" s="26" customFormat="1" x14ac:dyDescent="0.2">
      <c r="A59" s="64" t="s">
        <v>9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109"/>
      <c r="S59" s="109"/>
      <c r="T59" s="110"/>
    </row>
    <row r="60" spans="1:20" s="26" customFormat="1" x14ac:dyDescent="0.2">
      <c r="A60" s="65" t="s">
        <v>111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109"/>
      <c r="S60" s="109"/>
      <c r="T60" s="110"/>
    </row>
    <row r="61" spans="1:20" s="26" customFormat="1" x14ac:dyDescent="0.2">
      <c r="A61" s="68" t="s">
        <v>91</v>
      </c>
      <c r="B61" s="30">
        <v>747.74</v>
      </c>
      <c r="C61" s="30">
        <v>405.37</v>
      </c>
      <c r="D61" s="30">
        <v>705.13</v>
      </c>
      <c r="E61" s="30">
        <v>42.61</v>
      </c>
      <c r="F61" s="30">
        <v>24.74</v>
      </c>
      <c r="G61" s="30">
        <v>23.76</v>
      </c>
      <c r="H61" s="30">
        <v>0.98</v>
      </c>
      <c r="I61" s="30">
        <v>113.69</v>
      </c>
      <c r="J61" s="30">
        <v>107.00999999999999</v>
      </c>
      <c r="K61" s="30">
        <v>6.68</v>
      </c>
      <c r="L61" s="30">
        <v>206.6</v>
      </c>
      <c r="M61" s="30">
        <v>196.65</v>
      </c>
      <c r="N61" s="30">
        <v>9.9499999999999993</v>
      </c>
      <c r="O61" s="30">
        <v>365.34</v>
      </c>
      <c r="P61" s="30">
        <v>344.34000000000003</v>
      </c>
      <c r="Q61" s="30">
        <v>21</v>
      </c>
      <c r="R61" s="109">
        <v>37.369999999999997</v>
      </c>
      <c r="S61" s="109">
        <v>33.369999999999997</v>
      </c>
      <c r="T61" s="110">
        <v>4</v>
      </c>
    </row>
    <row r="62" spans="1:20" s="26" customFormat="1" x14ac:dyDescent="0.2">
      <c r="A62" s="67" t="s">
        <v>29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109"/>
      <c r="S62" s="109"/>
      <c r="T62" s="110"/>
    </row>
    <row r="63" spans="1:20" s="26" customFormat="1" x14ac:dyDescent="0.2">
      <c r="A63" s="63" t="s">
        <v>94</v>
      </c>
      <c r="B63" s="30">
        <v>401.07</v>
      </c>
      <c r="C63" s="30">
        <v>310.74</v>
      </c>
      <c r="D63" s="30">
        <v>364.73</v>
      </c>
      <c r="E63" s="30">
        <v>36.340000000000003</v>
      </c>
      <c r="F63" s="30">
        <v>6.31</v>
      </c>
      <c r="G63" s="30">
        <v>5.13</v>
      </c>
      <c r="H63" s="30">
        <v>1.18</v>
      </c>
      <c r="I63" s="30">
        <v>41.27</v>
      </c>
      <c r="J63" s="30">
        <v>34.770000000000003</v>
      </c>
      <c r="K63" s="30">
        <v>6.5</v>
      </c>
      <c r="L63" s="30">
        <v>133.21</v>
      </c>
      <c r="M63" s="30">
        <v>124.62</v>
      </c>
      <c r="N63" s="30">
        <v>8.59</v>
      </c>
      <c r="O63" s="30">
        <v>213.02</v>
      </c>
      <c r="P63" s="30">
        <v>195.98</v>
      </c>
      <c r="Q63" s="30">
        <v>17.04</v>
      </c>
      <c r="R63" s="109">
        <v>7.26</v>
      </c>
      <c r="S63" s="109">
        <v>4.2300000000000004</v>
      </c>
      <c r="T63" s="110">
        <v>3.03</v>
      </c>
    </row>
    <row r="64" spans="1:20" s="26" customFormat="1" x14ac:dyDescent="0.2">
      <c r="A64" s="64" t="s">
        <v>12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109"/>
      <c r="S64" s="109"/>
      <c r="T64" s="110"/>
    </row>
    <row r="65" spans="1:20" s="25" customFormat="1" x14ac:dyDescent="0.2">
      <c r="A65" s="69" t="s">
        <v>95</v>
      </c>
      <c r="B65" s="30">
        <v>3333.66</v>
      </c>
      <c r="C65" s="30">
        <v>2436.58</v>
      </c>
      <c r="D65" s="30">
        <v>3171.82</v>
      </c>
      <c r="E65" s="30">
        <v>161.84</v>
      </c>
      <c r="F65" s="30">
        <v>94.09</v>
      </c>
      <c r="G65" s="30">
        <v>87.59</v>
      </c>
      <c r="H65" s="30">
        <v>6.5</v>
      </c>
      <c r="I65" s="30">
        <v>401.89</v>
      </c>
      <c r="J65" s="30">
        <v>381.89</v>
      </c>
      <c r="K65" s="30">
        <v>20</v>
      </c>
      <c r="L65" s="30">
        <v>914.69</v>
      </c>
      <c r="M65" s="30">
        <v>867.11</v>
      </c>
      <c r="N65" s="30">
        <v>47.58</v>
      </c>
      <c r="O65" s="30">
        <v>1747.62</v>
      </c>
      <c r="P65" s="30">
        <v>1661.81</v>
      </c>
      <c r="Q65" s="30">
        <v>85.81</v>
      </c>
      <c r="R65" s="109">
        <v>175.37</v>
      </c>
      <c r="S65" s="109">
        <v>173.42</v>
      </c>
      <c r="T65" s="110">
        <v>1.95</v>
      </c>
    </row>
    <row r="66" spans="1:20" s="26" customFormat="1" x14ac:dyDescent="0.2">
      <c r="A66" s="64" t="s">
        <v>13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9"/>
      <c r="S66" s="109"/>
      <c r="T66" s="110"/>
    </row>
    <row r="67" spans="1:20" x14ac:dyDescent="0.2">
      <c r="A67" s="61" t="s">
        <v>99</v>
      </c>
      <c r="B67" s="29">
        <v>14.5</v>
      </c>
      <c r="C67" s="29">
        <v>9.6999999999999993</v>
      </c>
      <c r="D67" s="29">
        <v>14.5</v>
      </c>
      <c r="E67" s="29" t="s">
        <v>146</v>
      </c>
      <c r="F67" s="29">
        <v>0.21</v>
      </c>
      <c r="G67" s="29">
        <v>0.21</v>
      </c>
      <c r="H67" s="29" t="s">
        <v>146</v>
      </c>
      <c r="I67" s="29">
        <v>1.47</v>
      </c>
      <c r="J67" s="29">
        <v>1.47</v>
      </c>
      <c r="K67" s="29" t="s">
        <v>146</v>
      </c>
      <c r="L67" s="29">
        <v>2.89</v>
      </c>
      <c r="M67" s="29">
        <v>2.89</v>
      </c>
      <c r="N67" s="29" t="s">
        <v>146</v>
      </c>
      <c r="O67" s="29">
        <v>9.67</v>
      </c>
      <c r="P67" s="29">
        <v>9.67</v>
      </c>
      <c r="Q67" s="29" t="s">
        <v>146</v>
      </c>
      <c r="R67" s="111">
        <v>0.26</v>
      </c>
      <c r="S67" s="111">
        <v>0.26</v>
      </c>
      <c r="T67" s="115" t="s">
        <v>146</v>
      </c>
    </row>
    <row r="68" spans="1:20" x14ac:dyDescent="0.2">
      <c r="A68" s="62" t="s">
        <v>20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109"/>
      <c r="S68" s="109"/>
      <c r="T68" s="110"/>
    </row>
    <row r="69" spans="1:20" x14ac:dyDescent="0.2">
      <c r="A69" s="63" t="s">
        <v>95</v>
      </c>
      <c r="B69" s="30">
        <v>14.5</v>
      </c>
      <c r="C69" s="30">
        <v>9.6999999999999993</v>
      </c>
      <c r="D69" s="30">
        <v>14.5</v>
      </c>
      <c r="E69" s="30" t="s">
        <v>146</v>
      </c>
      <c r="F69" s="30">
        <v>0.21</v>
      </c>
      <c r="G69" s="30">
        <v>0.21</v>
      </c>
      <c r="H69" s="30" t="s">
        <v>146</v>
      </c>
      <c r="I69" s="30">
        <v>1.47</v>
      </c>
      <c r="J69" s="30">
        <v>1.47</v>
      </c>
      <c r="K69" s="30" t="s">
        <v>146</v>
      </c>
      <c r="L69" s="30">
        <v>2.89</v>
      </c>
      <c r="M69" s="30">
        <v>2.89</v>
      </c>
      <c r="N69" s="30" t="s">
        <v>146</v>
      </c>
      <c r="O69" s="30">
        <v>9.67</v>
      </c>
      <c r="P69" s="30">
        <v>9.67</v>
      </c>
      <c r="Q69" s="30" t="s">
        <v>146</v>
      </c>
      <c r="R69" s="109">
        <v>0.26</v>
      </c>
      <c r="S69" s="109">
        <v>0.26</v>
      </c>
      <c r="T69" s="114" t="s">
        <v>146</v>
      </c>
    </row>
    <row r="70" spans="1:20" x14ac:dyDescent="0.2">
      <c r="A70" s="64" t="s">
        <v>13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109"/>
      <c r="S70" s="109"/>
      <c r="T70" s="110"/>
    </row>
    <row r="71" spans="1:20" x14ac:dyDescent="0.2">
      <c r="A71" s="61" t="s">
        <v>100</v>
      </c>
      <c r="B71" s="29">
        <v>43249.29</v>
      </c>
      <c r="C71" s="29">
        <v>27888.63</v>
      </c>
      <c r="D71" s="29">
        <v>39633.440000000002</v>
      </c>
      <c r="E71" s="29">
        <v>3615.85</v>
      </c>
      <c r="F71" s="29">
        <v>1112.04</v>
      </c>
      <c r="G71" s="29">
        <v>989.54</v>
      </c>
      <c r="H71" s="29">
        <v>122.5</v>
      </c>
      <c r="I71" s="29">
        <v>5704.72</v>
      </c>
      <c r="J71" s="29">
        <v>5111.75</v>
      </c>
      <c r="K71" s="29">
        <v>592.97</v>
      </c>
      <c r="L71" s="29">
        <v>11617.11</v>
      </c>
      <c r="M71" s="29">
        <v>10468.870000000001</v>
      </c>
      <c r="N71" s="29">
        <v>1148.24</v>
      </c>
      <c r="O71" s="29">
        <v>24175.87</v>
      </c>
      <c r="P71" s="29">
        <v>22465.13</v>
      </c>
      <c r="Q71" s="29">
        <v>1710.74</v>
      </c>
      <c r="R71" s="111">
        <v>639.54999999999995</v>
      </c>
      <c r="S71" s="111">
        <v>598.15</v>
      </c>
      <c r="T71" s="112">
        <v>41.4</v>
      </c>
    </row>
    <row r="72" spans="1:20" x14ac:dyDescent="0.2">
      <c r="A72" s="62" t="s">
        <v>21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109"/>
      <c r="S72" s="109"/>
      <c r="T72" s="110"/>
    </row>
    <row r="73" spans="1:20" x14ac:dyDescent="0.2">
      <c r="A73" s="63" t="s">
        <v>90</v>
      </c>
      <c r="B73" s="30">
        <v>42939.3</v>
      </c>
      <c r="C73" s="30">
        <v>27675.530000000002</v>
      </c>
      <c r="D73" s="30">
        <v>39342.97</v>
      </c>
      <c r="E73" s="30">
        <v>3596.33</v>
      </c>
      <c r="F73" s="30">
        <v>1103.81</v>
      </c>
      <c r="G73" s="30">
        <v>982.49</v>
      </c>
      <c r="H73" s="30">
        <v>121.32</v>
      </c>
      <c r="I73" s="30">
        <v>5667.7</v>
      </c>
      <c r="J73" s="30">
        <v>5078.4799999999996</v>
      </c>
      <c r="K73" s="30">
        <v>589.22</v>
      </c>
      <c r="L73" s="30">
        <v>11538.18</v>
      </c>
      <c r="M73" s="30">
        <v>10396.81</v>
      </c>
      <c r="N73" s="30">
        <v>1141.3699999999999</v>
      </c>
      <c r="O73" s="30">
        <v>24007.56</v>
      </c>
      <c r="P73" s="30">
        <v>22303.83</v>
      </c>
      <c r="Q73" s="30">
        <v>1703.73</v>
      </c>
      <c r="R73" s="109">
        <v>622.04999999999995</v>
      </c>
      <c r="S73" s="109">
        <v>581.36</v>
      </c>
      <c r="T73" s="110">
        <v>40.69</v>
      </c>
    </row>
    <row r="74" spans="1:20" x14ac:dyDescent="0.2">
      <c r="A74" s="64" t="s">
        <v>9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9"/>
      <c r="S74" s="109"/>
      <c r="T74" s="110"/>
    </row>
    <row r="75" spans="1:20" x14ac:dyDescent="0.2">
      <c r="A75" s="63" t="s">
        <v>94</v>
      </c>
      <c r="B75" s="30">
        <v>230.16</v>
      </c>
      <c r="C75" s="30">
        <v>171.69</v>
      </c>
      <c r="D75" s="30">
        <v>223.96</v>
      </c>
      <c r="E75" s="30">
        <v>6.2</v>
      </c>
      <c r="F75" s="30">
        <v>4.8600000000000003</v>
      </c>
      <c r="G75" s="30">
        <v>4.8600000000000003</v>
      </c>
      <c r="H75" s="30" t="s">
        <v>146</v>
      </c>
      <c r="I75" s="30">
        <v>25.02</v>
      </c>
      <c r="J75" s="30">
        <v>23.68</v>
      </c>
      <c r="K75" s="30">
        <v>1.34</v>
      </c>
      <c r="L75" s="30">
        <v>54.35</v>
      </c>
      <c r="M75" s="30">
        <v>52.18</v>
      </c>
      <c r="N75" s="30">
        <v>2.17</v>
      </c>
      <c r="O75" s="30">
        <v>134.22</v>
      </c>
      <c r="P75" s="30">
        <v>131.78</v>
      </c>
      <c r="Q75" s="30">
        <v>2.44</v>
      </c>
      <c r="R75" s="109">
        <v>11.71</v>
      </c>
      <c r="S75" s="109">
        <v>11.46</v>
      </c>
      <c r="T75" s="110">
        <v>0.25</v>
      </c>
    </row>
    <row r="76" spans="1:20" x14ac:dyDescent="0.2">
      <c r="A76" s="64" t="s">
        <v>12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9"/>
      <c r="S76" s="109"/>
      <c r="T76" s="110"/>
    </row>
    <row r="77" spans="1:20" x14ac:dyDescent="0.2">
      <c r="A77" s="63" t="s">
        <v>95</v>
      </c>
      <c r="B77" s="30">
        <v>79.83</v>
      </c>
      <c r="C77" s="30">
        <v>41.410000000000004</v>
      </c>
      <c r="D77" s="30">
        <v>66.510000000000005</v>
      </c>
      <c r="E77" s="30">
        <v>13.32</v>
      </c>
      <c r="F77" s="30">
        <v>3.37</v>
      </c>
      <c r="G77" s="30">
        <v>2.19</v>
      </c>
      <c r="H77" s="30">
        <v>1.18</v>
      </c>
      <c r="I77" s="30">
        <v>12</v>
      </c>
      <c r="J77" s="30">
        <v>9.59</v>
      </c>
      <c r="K77" s="30">
        <v>2.41</v>
      </c>
      <c r="L77" s="30">
        <v>24.58</v>
      </c>
      <c r="M77" s="30">
        <v>19.88</v>
      </c>
      <c r="N77" s="30">
        <v>4.7</v>
      </c>
      <c r="O77" s="30">
        <v>34.090000000000003</v>
      </c>
      <c r="P77" s="30">
        <v>29.52</v>
      </c>
      <c r="Q77" s="30">
        <v>4.57</v>
      </c>
      <c r="R77" s="109">
        <v>5.79</v>
      </c>
      <c r="S77" s="109">
        <v>5.33</v>
      </c>
      <c r="T77" s="110">
        <v>0.46</v>
      </c>
    </row>
    <row r="78" spans="1:20" x14ac:dyDescent="0.2">
      <c r="A78" s="64" t="s">
        <v>13</v>
      </c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9"/>
      <c r="S78" s="109"/>
      <c r="T78" s="110"/>
    </row>
    <row r="79" spans="1:20" x14ac:dyDescent="0.2">
      <c r="A79" s="61" t="s">
        <v>101</v>
      </c>
      <c r="B79" s="29">
        <v>385.98</v>
      </c>
      <c r="C79" s="29">
        <v>239.35</v>
      </c>
      <c r="D79" s="29">
        <v>347.99</v>
      </c>
      <c r="E79" s="29">
        <v>37.99</v>
      </c>
      <c r="F79" s="29">
        <v>14.66</v>
      </c>
      <c r="G79" s="29">
        <v>14.1</v>
      </c>
      <c r="H79" s="29">
        <v>0.56000000000000005</v>
      </c>
      <c r="I79" s="29">
        <v>44.91</v>
      </c>
      <c r="J79" s="29">
        <v>40.659999999999997</v>
      </c>
      <c r="K79" s="29">
        <v>4.25</v>
      </c>
      <c r="L79" s="29">
        <v>108.18</v>
      </c>
      <c r="M79" s="29">
        <v>94.4</v>
      </c>
      <c r="N79" s="29">
        <v>13.78</v>
      </c>
      <c r="O79" s="29">
        <v>205.05</v>
      </c>
      <c r="P79" s="29">
        <v>185.65</v>
      </c>
      <c r="Q79" s="29">
        <v>19.399999999999999</v>
      </c>
      <c r="R79" s="111">
        <v>13.18</v>
      </c>
      <c r="S79" s="111">
        <v>13.18</v>
      </c>
      <c r="T79" s="115" t="s">
        <v>146</v>
      </c>
    </row>
    <row r="80" spans="1:20" x14ac:dyDescent="0.2">
      <c r="A80" s="62" t="s">
        <v>141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9"/>
      <c r="S80" s="109"/>
      <c r="T80" s="110"/>
    </row>
    <row r="81" spans="1:20" x14ac:dyDescent="0.2">
      <c r="A81" s="63" t="s">
        <v>95</v>
      </c>
      <c r="B81" s="30">
        <v>385.98</v>
      </c>
      <c r="C81" s="30">
        <v>239.35</v>
      </c>
      <c r="D81" s="30">
        <v>347.99</v>
      </c>
      <c r="E81" s="30">
        <v>37.99</v>
      </c>
      <c r="F81" s="30">
        <v>14.66</v>
      </c>
      <c r="G81" s="30">
        <v>14.1</v>
      </c>
      <c r="H81" s="30">
        <v>0.56000000000000005</v>
      </c>
      <c r="I81" s="30">
        <v>44.91</v>
      </c>
      <c r="J81" s="30">
        <v>40.659999999999997</v>
      </c>
      <c r="K81" s="30">
        <v>4.25</v>
      </c>
      <c r="L81" s="30">
        <v>108.18</v>
      </c>
      <c r="M81" s="30">
        <v>94.4</v>
      </c>
      <c r="N81" s="30">
        <v>13.78</v>
      </c>
      <c r="O81" s="30">
        <v>205.05</v>
      </c>
      <c r="P81" s="30">
        <v>185.65</v>
      </c>
      <c r="Q81" s="30">
        <v>19.399999999999999</v>
      </c>
      <c r="R81" s="109">
        <v>13.18</v>
      </c>
      <c r="S81" s="109">
        <v>13.18</v>
      </c>
      <c r="T81" s="114" t="s">
        <v>146</v>
      </c>
    </row>
    <row r="82" spans="1:20" x14ac:dyDescent="0.2">
      <c r="A82" s="64" t="s">
        <v>13</v>
      </c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9"/>
      <c r="S82" s="109"/>
      <c r="T82" s="110"/>
    </row>
    <row r="83" spans="1:20" s="125" customFormat="1" x14ac:dyDescent="0.2">
      <c r="A83" s="61" t="s">
        <v>102</v>
      </c>
      <c r="B83" s="122">
        <f>66.83+7466.21</f>
        <v>7533.04</v>
      </c>
      <c r="C83" s="122">
        <f>42.95+5028.15</f>
        <v>5071.0999999999995</v>
      </c>
      <c r="D83" s="122">
        <f>66.83+7308.72</f>
        <v>7375.55</v>
      </c>
      <c r="E83" s="122">
        <v>157.49</v>
      </c>
      <c r="F83" s="122">
        <f>3.71+426.48</f>
        <v>430.19</v>
      </c>
      <c r="G83" s="122">
        <f>3.71+398.19</f>
        <v>401.9</v>
      </c>
      <c r="H83" s="122">
        <v>28.29</v>
      </c>
      <c r="I83" s="122">
        <f>11.29+1094.94</f>
        <v>1106.23</v>
      </c>
      <c r="J83" s="122">
        <f>11.29+1065.57</f>
        <v>1076.8599999999999</v>
      </c>
      <c r="K83" s="122">
        <v>29.369999999999997</v>
      </c>
      <c r="L83" s="122">
        <f>16.8+1166.04</f>
        <v>1182.8399999999999</v>
      </c>
      <c r="M83" s="122">
        <f>16.8+1132.42</f>
        <v>1149.22</v>
      </c>
      <c r="N83" s="122">
        <v>33.619999999999997</v>
      </c>
      <c r="O83" s="122">
        <f>29.81+1625.86</f>
        <v>1655.6699999999998</v>
      </c>
      <c r="P83" s="122">
        <f>29.81+1572.37</f>
        <v>1602.1799999999998</v>
      </c>
      <c r="Q83" s="122">
        <v>53.489999999999995</v>
      </c>
      <c r="R83" s="123">
        <f>5.22+3152.89</f>
        <v>3158.1099999999997</v>
      </c>
      <c r="S83" s="123">
        <f>5.22+3140.17</f>
        <v>3145.39</v>
      </c>
      <c r="T83" s="124">
        <v>12.72</v>
      </c>
    </row>
    <row r="84" spans="1:20" x14ac:dyDescent="0.2">
      <c r="A84" s="62" t="s">
        <v>22</v>
      </c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109"/>
      <c r="S84" s="109"/>
      <c r="T84" s="110"/>
    </row>
    <row r="85" spans="1:20" x14ac:dyDescent="0.2">
      <c r="A85" s="63" t="s">
        <v>90</v>
      </c>
      <c r="B85" s="30">
        <f>66.83+2566.17</f>
        <v>2633</v>
      </c>
      <c r="C85" s="30">
        <f>42.95+1810.39</f>
        <v>1853.3400000000001</v>
      </c>
      <c r="D85" s="30">
        <f>66.83+2542.05</f>
        <v>2608.88</v>
      </c>
      <c r="E85" s="30">
        <v>24.12</v>
      </c>
      <c r="F85" s="30">
        <f>3.71+119.01</f>
        <v>122.72</v>
      </c>
      <c r="G85" s="30">
        <f>3.71+111.02</f>
        <v>114.72999999999999</v>
      </c>
      <c r="H85" s="30">
        <v>7.99</v>
      </c>
      <c r="I85" s="30">
        <f>11.29+494.86</f>
        <v>506.15000000000003</v>
      </c>
      <c r="J85" s="30">
        <f>11.29+488.75</f>
        <v>500.04</v>
      </c>
      <c r="K85" s="30">
        <v>6.11</v>
      </c>
      <c r="L85" s="30">
        <f>16.8+458.89</f>
        <v>475.69</v>
      </c>
      <c r="M85" s="30">
        <f>16.8+456.87</f>
        <v>473.67</v>
      </c>
      <c r="N85" s="30">
        <v>2.02</v>
      </c>
      <c r="O85" s="30">
        <f>29.81+574.86</f>
        <v>604.66999999999996</v>
      </c>
      <c r="P85" s="30">
        <f>29.81+567.03</f>
        <v>596.83999999999992</v>
      </c>
      <c r="Q85" s="30">
        <v>7.83</v>
      </c>
      <c r="R85" s="109">
        <f>5.22+918.55</f>
        <v>923.77</v>
      </c>
      <c r="S85" s="109">
        <f>5.22+918.38</f>
        <v>923.6</v>
      </c>
      <c r="T85" s="110">
        <v>0.17</v>
      </c>
    </row>
    <row r="86" spans="1:20" x14ac:dyDescent="0.2">
      <c r="A86" s="64" t="s">
        <v>9</v>
      </c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109"/>
      <c r="S86" s="109"/>
      <c r="T86" s="110"/>
    </row>
    <row r="87" spans="1:20" x14ac:dyDescent="0.2">
      <c r="A87" s="63" t="s">
        <v>94</v>
      </c>
      <c r="B87" s="30">
        <v>69.44</v>
      </c>
      <c r="C87" s="30">
        <v>44.76</v>
      </c>
      <c r="D87" s="30">
        <v>65.650000000000006</v>
      </c>
      <c r="E87" s="30">
        <v>3.79</v>
      </c>
      <c r="F87" s="30">
        <v>3.46</v>
      </c>
      <c r="G87" s="30">
        <v>3.46</v>
      </c>
      <c r="H87" s="30" t="s">
        <v>146</v>
      </c>
      <c r="I87" s="30">
        <v>14.91</v>
      </c>
      <c r="J87" s="30">
        <v>13.73</v>
      </c>
      <c r="K87" s="30">
        <v>1.18</v>
      </c>
      <c r="L87" s="30">
        <v>18.64</v>
      </c>
      <c r="M87" s="30">
        <v>18.329999999999998</v>
      </c>
      <c r="N87" s="30">
        <v>0.31</v>
      </c>
      <c r="O87" s="30">
        <v>27.75</v>
      </c>
      <c r="P87" s="30">
        <v>25.75</v>
      </c>
      <c r="Q87" s="30">
        <v>2</v>
      </c>
      <c r="R87" s="109">
        <v>4.68</v>
      </c>
      <c r="S87" s="109">
        <v>4.38</v>
      </c>
      <c r="T87" s="110">
        <v>0.3</v>
      </c>
    </row>
    <row r="88" spans="1:20" x14ac:dyDescent="0.2">
      <c r="A88" s="64" t="s">
        <v>12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109"/>
      <c r="S88" s="109"/>
      <c r="T88" s="110"/>
    </row>
    <row r="89" spans="1:20" x14ac:dyDescent="0.2">
      <c r="A89" s="63" t="s">
        <v>95</v>
      </c>
      <c r="B89" s="30">
        <v>4830.6000000000004</v>
      </c>
      <c r="C89" s="30">
        <v>3173</v>
      </c>
      <c r="D89" s="30">
        <v>4701.0200000000004</v>
      </c>
      <c r="E89" s="30">
        <v>129.58000000000001</v>
      </c>
      <c r="F89" s="30">
        <v>304.01</v>
      </c>
      <c r="G89" s="30">
        <v>283.70999999999998</v>
      </c>
      <c r="H89" s="30">
        <v>20.3</v>
      </c>
      <c r="I89" s="30">
        <v>585.16999999999996</v>
      </c>
      <c r="J89" s="30">
        <v>563.09</v>
      </c>
      <c r="K89" s="30">
        <v>22.08</v>
      </c>
      <c r="L89" s="30">
        <v>688.51</v>
      </c>
      <c r="M89" s="30">
        <v>657.22</v>
      </c>
      <c r="N89" s="30">
        <v>31.29</v>
      </c>
      <c r="O89" s="30">
        <v>1023.25</v>
      </c>
      <c r="P89" s="30">
        <v>979.59</v>
      </c>
      <c r="Q89" s="30">
        <v>43.66</v>
      </c>
      <c r="R89" s="109">
        <v>2229.66</v>
      </c>
      <c r="S89" s="109">
        <v>2217.41</v>
      </c>
      <c r="T89" s="110">
        <v>12.25</v>
      </c>
    </row>
    <row r="90" spans="1:20" x14ac:dyDescent="0.2">
      <c r="A90" s="64" t="s">
        <v>13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109"/>
      <c r="S90" s="109"/>
      <c r="T90" s="110"/>
    </row>
    <row r="91" spans="1:20" x14ac:dyDescent="0.2">
      <c r="A91" s="61" t="s">
        <v>103</v>
      </c>
      <c r="B91" s="29">
        <v>89.6</v>
      </c>
      <c r="C91" s="29">
        <v>66.510000000000005</v>
      </c>
      <c r="D91" s="29">
        <v>89.6</v>
      </c>
      <c r="E91" s="29" t="s">
        <v>146</v>
      </c>
      <c r="F91" s="29">
        <v>0.4</v>
      </c>
      <c r="G91" s="29">
        <v>0.4</v>
      </c>
      <c r="H91" s="29" t="s">
        <v>146</v>
      </c>
      <c r="I91" s="29">
        <v>4.57</v>
      </c>
      <c r="J91" s="29">
        <v>4.57</v>
      </c>
      <c r="K91" s="29" t="s">
        <v>146</v>
      </c>
      <c r="L91" s="29">
        <v>33.450000000000003</v>
      </c>
      <c r="M91" s="29">
        <v>33.450000000000003</v>
      </c>
      <c r="N91" s="29" t="s">
        <v>146</v>
      </c>
      <c r="O91" s="29">
        <v>51.18</v>
      </c>
      <c r="P91" s="29">
        <v>51.18</v>
      </c>
      <c r="Q91" s="29" t="s">
        <v>146</v>
      </c>
      <c r="R91" s="116" t="s">
        <v>146</v>
      </c>
      <c r="S91" s="116" t="s">
        <v>146</v>
      </c>
      <c r="T91" s="115" t="s">
        <v>146</v>
      </c>
    </row>
    <row r="92" spans="1:20" x14ac:dyDescent="0.2">
      <c r="A92" s="62" t="s">
        <v>23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111"/>
      <c r="S92" s="111"/>
      <c r="T92" s="112"/>
    </row>
    <row r="93" spans="1:20" x14ac:dyDescent="0.2">
      <c r="A93" s="61" t="s">
        <v>104</v>
      </c>
      <c r="B93" s="29">
        <v>205.91</v>
      </c>
      <c r="C93" s="29">
        <v>152.65</v>
      </c>
      <c r="D93" s="29">
        <v>205.91</v>
      </c>
      <c r="E93" s="29" t="s">
        <v>146</v>
      </c>
      <c r="F93" s="29">
        <v>2.27</v>
      </c>
      <c r="G93" s="29">
        <v>2.27</v>
      </c>
      <c r="H93" s="29" t="s">
        <v>146</v>
      </c>
      <c r="I93" s="29">
        <v>11.98</v>
      </c>
      <c r="J93" s="29">
        <v>11.98</v>
      </c>
      <c r="K93" s="29" t="s">
        <v>146</v>
      </c>
      <c r="L93" s="29">
        <v>68.12</v>
      </c>
      <c r="M93" s="29">
        <v>68.12</v>
      </c>
      <c r="N93" s="29" t="s">
        <v>146</v>
      </c>
      <c r="O93" s="29">
        <v>107.78</v>
      </c>
      <c r="P93" s="29">
        <v>107.78</v>
      </c>
      <c r="Q93" s="29" t="s">
        <v>146</v>
      </c>
      <c r="R93" s="111">
        <v>15.76</v>
      </c>
      <c r="S93" s="111">
        <v>15.76</v>
      </c>
      <c r="T93" s="115" t="s">
        <v>146</v>
      </c>
    </row>
    <row r="94" spans="1:20" x14ac:dyDescent="0.2">
      <c r="A94" s="62" t="s">
        <v>24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111"/>
      <c r="S94" s="111"/>
      <c r="T94" s="112"/>
    </row>
    <row r="95" spans="1:20" x14ac:dyDescent="0.2">
      <c r="A95" s="61" t="s">
        <v>105</v>
      </c>
      <c r="B95" s="29">
        <v>42.93</v>
      </c>
      <c r="C95" s="29">
        <v>31.06</v>
      </c>
      <c r="D95" s="29">
        <v>42.93</v>
      </c>
      <c r="E95" s="29" t="s">
        <v>146</v>
      </c>
      <c r="F95" s="29">
        <v>3.24</v>
      </c>
      <c r="G95" s="29">
        <v>3.24</v>
      </c>
      <c r="H95" s="29" t="s">
        <v>146</v>
      </c>
      <c r="I95" s="29">
        <v>3.02</v>
      </c>
      <c r="J95" s="29">
        <v>3.02</v>
      </c>
      <c r="K95" s="29" t="s">
        <v>146</v>
      </c>
      <c r="L95" s="29">
        <v>16.38</v>
      </c>
      <c r="M95" s="29">
        <v>16.38</v>
      </c>
      <c r="N95" s="29" t="s">
        <v>146</v>
      </c>
      <c r="O95" s="29">
        <v>19.52</v>
      </c>
      <c r="P95" s="29">
        <v>19.52</v>
      </c>
      <c r="Q95" s="29" t="s">
        <v>146</v>
      </c>
      <c r="R95" s="111">
        <v>0.77</v>
      </c>
      <c r="S95" s="111">
        <v>0.77</v>
      </c>
      <c r="T95" s="115" t="s">
        <v>146</v>
      </c>
    </row>
    <row r="96" spans="1:20" x14ac:dyDescent="0.2">
      <c r="A96" s="62" t="s">
        <v>25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111"/>
      <c r="S96" s="111"/>
      <c r="T96" s="112"/>
    </row>
    <row r="97" spans="1:20" x14ac:dyDescent="0.2">
      <c r="A97" s="70" t="s">
        <v>0</v>
      </c>
      <c r="B97" s="29">
        <v>2629.37</v>
      </c>
      <c r="C97" s="29">
        <v>1658.34</v>
      </c>
      <c r="D97" s="29">
        <v>2601.84</v>
      </c>
      <c r="E97" s="29">
        <v>27.53</v>
      </c>
      <c r="F97" s="29">
        <v>82.88</v>
      </c>
      <c r="G97" s="29">
        <v>80.3</v>
      </c>
      <c r="H97" s="29">
        <v>2.58</v>
      </c>
      <c r="I97" s="29">
        <v>425.26</v>
      </c>
      <c r="J97" s="29">
        <v>415.56</v>
      </c>
      <c r="K97" s="29">
        <v>9.6999999999999993</v>
      </c>
      <c r="L97" s="29">
        <v>894.97</v>
      </c>
      <c r="M97" s="29">
        <v>886.84</v>
      </c>
      <c r="N97" s="29">
        <v>8.1300000000000008</v>
      </c>
      <c r="O97" s="29">
        <v>1196.3699999999999</v>
      </c>
      <c r="P97" s="29">
        <v>1189.25</v>
      </c>
      <c r="Q97" s="29">
        <v>7.12</v>
      </c>
      <c r="R97" s="111">
        <v>29.89</v>
      </c>
      <c r="S97" s="111">
        <v>29.89</v>
      </c>
      <c r="T97" s="115" t="s">
        <v>146</v>
      </c>
    </row>
    <row r="98" spans="1:20" x14ac:dyDescent="0.2">
      <c r="A98" s="62" t="s">
        <v>26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111"/>
      <c r="S98" s="111"/>
      <c r="T98" s="112"/>
    </row>
    <row r="99" spans="1:20" x14ac:dyDescent="0.2">
      <c r="A99" s="61" t="s">
        <v>106</v>
      </c>
      <c r="B99" s="29">
        <v>1981.9399999999998</v>
      </c>
      <c r="C99" s="29">
        <v>1112.79</v>
      </c>
      <c r="D99" s="29">
        <v>1980.32</v>
      </c>
      <c r="E99" s="29">
        <v>1.62</v>
      </c>
      <c r="F99" s="29">
        <v>77.510000000000005</v>
      </c>
      <c r="G99" s="29">
        <v>77.45</v>
      </c>
      <c r="H99" s="29">
        <v>0.06</v>
      </c>
      <c r="I99" s="29">
        <v>342</v>
      </c>
      <c r="J99" s="29">
        <v>341.94</v>
      </c>
      <c r="K99" s="29">
        <v>0.06</v>
      </c>
      <c r="L99" s="29">
        <v>688.25</v>
      </c>
      <c r="M99" s="29">
        <v>687.59</v>
      </c>
      <c r="N99" s="29">
        <v>0.66</v>
      </c>
      <c r="O99" s="29">
        <v>788.5</v>
      </c>
      <c r="P99" s="29">
        <v>787.73</v>
      </c>
      <c r="Q99" s="29">
        <v>0.77</v>
      </c>
      <c r="R99" s="111">
        <v>85.68</v>
      </c>
      <c r="S99" s="111">
        <v>85.610000000000014</v>
      </c>
      <c r="T99" s="112">
        <v>7.0000000000000007E-2</v>
      </c>
    </row>
    <row r="100" spans="1:20" x14ac:dyDescent="0.2">
      <c r="A100" s="62" t="s">
        <v>145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111"/>
      <c r="S100" s="111"/>
      <c r="T100" s="112"/>
    </row>
    <row r="101" spans="1:20" x14ac:dyDescent="0.2">
      <c r="A101" s="61" t="s">
        <v>107</v>
      </c>
      <c r="B101" s="29">
        <v>6198.61</v>
      </c>
      <c r="C101" s="29">
        <v>3663.56</v>
      </c>
      <c r="D101" s="29">
        <v>5611.65</v>
      </c>
      <c r="E101" s="29">
        <v>586.96</v>
      </c>
      <c r="F101" s="29">
        <v>430.51</v>
      </c>
      <c r="G101" s="29">
        <v>335.38</v>
      </c>
      <c r="H101" s="29">
        <v>95.13</v>
      </c>
      <c r="I101" s="29">
        <v>1331.1</v>
      </c>
      <c r="J101" s="29">
        <v>1055.1600000000001</v>
      </c>
      <c r="K101" s="29">
        <v>275.94</v>
      </c>
      <c r="L101" s="29">
        <v>2044.55</v>
      </c>
      <c r="M101" s="29">
        <v>1956.22</v>
      </c>
      <c r="N101" s="29">
        <v>88.33</v>
      </c>
      <c r="O101" s="29">
        <v>2169.27</v>
      </c>
      <c r="P101" s="29">
        <v>2079.17</v>
      </c>
      <c r="Q101" s="29">
        <v>90.1</v>
      </c>
      <c r="R101" s="111">
        <v>223.18</v>
      </c>
      <c r="S101" s="111">
        <v>185.72</v>
      </c>
      <c r="T101" s="112">
        <v>37.46</v>
      </c>
    </row>
    <row r="102" spans="1:20" x14ac:dyDescent="0.2">
      <c r="A102" s="62" t="s">
        <v>142</v>
      </c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111"/>
      <c r="S102" s="111"/>
      <c r="T102" s="112"/>
    </row>
    <row r="103" spans="1:20" s="26" customFormat="1" x14ac:dyDescent="0.2">
      <c r="A103" s="61" t="s">
        <v>108</v>
      </c>
      <c r="B103" s="29">
        <v>3591.87</v>
      </c>
      <c r="C103" s="29">
        <v>2987.7000000000003</v>
      </c>
      <c r="D103" s="29">
        <v>3059.11</v>
      </c>
      <c r="E103" s="29">
        <v>532.76</v>
      </c>
      <c r="F103" s="29">
        <v>72.400000000000006</v>
      </c>
      <c r="G103" s="29">
        <v>57.52</v>
      </c>
      <c r="H103" s="29">
        <v>14.88</v>
      </c>
      <c r="I103" s="29">
        <v>450.11</v>
      </c>
      <c r="J103" s="29">
        <v>377.9</v>
      </c>
      <c r="K103" s="29">
        <v>72.209999999999994</v>
      </c>
      <c r="L103" s="29">
        <v>1092.8699999999999</v>
      </c>
      <c r="M103" s="29">
        <v>916.63</v>
      </c>
      <c r="N103" s="29">
        <v>176.24</v>
      </c>
      <c r="O103" s="29">
        <v>1957.6</v>
      </c>
      <c r="P103" s="29">
        <v>1696.5</v>
      </c>
      <c r="Q103" s="29">
        <v>261.10000000000002</v>
      </c>
      <c r="R103" s="111">
        <v>18.89</v>
      </c>
      <c r="S103" s="111">
        <v>10.56</v>
      </c>
      <c r="T103" s="112">
        <v>8.33</v>
      </c>
    </row>
    <row r="104" spans="1:20" x14ac:dyDescent="0.2">
      <c r="A104" s="62" t="s">
        <v>27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108"/>
      <c r="S104" s="108"/>
    </row>
    <row r="105" spans="1:20" x14ac:dyDescent="0.2">
      <c r="A105" s="27" t="s">
        <v>138</v>
      </c>
    </row>
    <row r="106" spans="1:20" x14ac:dyDescent="0.2">
      <c r="A106" s="77" t="s">
        <v>139</v>
      </c>
    </row>
  </sheetData>
  <mergeCells count="12">
    <mergeCell ref="R3:T4"/>
    <mergeCell ref="A3:A5"/>
    <mergeCell ref="B4:B5"/>
    <mergeCell ref="C4:C5"/>
    <mergeCell ref="D4:D5"/>
    <mergeCell ref="E4:E5"/>
    <mergeCell ref="B3:E3"/>
    <mergeCell ref="F4:H4"/>
    <mergeCell ref="I4:K4"/>
    <mergeCell ref="L4:N4"/>
    <mergeCell ref="O4:Q4"/>
    <mergeCell ref="F3:Q3"/>
  </mergeCells>
  <pageMargins left="0.35433070866141736" right="0.35433070866141736" top="0.98425196850393704" bottom="0.98425196850393704" header="0.51181102362204722" footer="0.51181102362204722"/>
  <pageSetup paperSize="9" scale="64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showGridLines="0" workbookViewId="0">
      <selection activeCell="W1" sqref="W1"/>
    </sheetView>
  </sheetViews>
  <sheetFormatPr defaultRowHeight="15" x14ac:dyDescent="0.25"/>
  <cols>
    <col min="1" max="1" width="18.42578125" style="45" customWidth="1"/>
    <col min="2" max="21" width="10.85546875" style="45" customWidth="1"/>
  </cols>
  <sheetData>
    <row r="1" spans="1:21" s="78" customFormat="1" x14ac:dyDescent="0.2">
      <c r="A1" s="59" t="s">
        <v>152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</row>
    <row r="2" spans="1:21" s="78" customFormat="1" x14ac:dyDescent="0.2">
      <c r="A2" s="87" t="s">
        <v>136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1" ht="15" customHeight="1" x14ac:dyDescent="0.25">
      <c r="A3" s="144" t="s">
        <v>70</v>
      </c>
      <c r="B3" s="145" t="s">
        <v>71</v>
      </c>
      <c r="C3" s="145"/>
      <c r="D3" s="145"/>
      <c r="E3" s="145"/>
      <c r="F3" s="145"/>
      <c r="G3" s="146" t="s">
        <v>137</v>
      </c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8"/>
      <c r="S3" s="131" t="s">
        <v>68</v>
      </c>
      <c r="T3" s="132"/>
      <c r="U3" s="132"/>
    </row>
    <row r="4" spans="1:21" ht="15" customHeight="1" x14ac:dyDescent="0.25">
      <c r="A4" s="144"/>
      <c r="B4" s="145"/>
      <c r="C4" s="145"/>
      <c r="D4" s="145"/>
      <c r="E4" s="145"/>
      <c r="F4" s="145"/>
      <c r="G4" s="138" t="s">
        <v>72</v>
      </c>
      <c r="H4" s="138"/>
      <c r="I4" s="138"/>
      <c r="J4" s="138" t="s">
        <v>73</v>
      </c>
      <c r="K4" s="139"/>
      <c r="L4" s="139"/>
      <c r="M4" s="140" t="s">
        <v>74</v>
      </c>
      <c r="N4" s="141"/>
      <c r="O4" s="142"/>
      <c r="P4" s="138" t="s">
        <v>75</v>
      </c>
      <c r="Q4" s="139"/>
      <c r="R4" s="143"/>
      <c r="S4" s="133"/>
      <c r="T4" s="134"/>
      <c r="U4" s="134"/>
    </row>
    <row r="5" spans="1:21" ht="40.5" customHeight="1" x14ac:dyDescent="0.25">
      <c r="A5" s="144"/>
      <c r="B5" s="46" t="s">
        <v>76</v>
      </c>
      <c r="C5" s="46" t="s">
        <v>77</v>
      </c>
      <c r="D5" s="44" t="s">
        <v>69</v>
      </c>
      <c r="E5" s="46" t="s">
        <v>78</v>
      </c>
      <c r="F5" s="44" t="s">
        <v>69</v>
      </c>
      <c r="G5" s="46" t="s">
        <v>76</v>
      </c>
      <c r="H5" s="46" t="s">
        <v>77</v>
      </c>
      <c r="I5" s="46" t="s">
        <v>78</v>
      </c>
      <c r="J5" s="46" t="s">
        <v>76</v>
      </c>
      <c r="K5" s="46" t="s">
        <v>77</v>
      </c>
      <c r="L5" s="46" t="s">
        <v>78</v>
      </c>
      <c r="M5" s="46" t="s">
        <v>76</v>
      </c>
      <c r="N5" s="46" t="s">
        <v>77</v>
      </c>
      <c r="O5" s="46" t="s">
        <v>78</v>
      </c>
      <c r="P5" s="46" t="s">
        <v>76</v>
      </c>
      <c r="Q5" s="46" t="s">
        <v>77</v>
      </c>
      <c r="R5" s="47" t="s">
        <v>78</v>
      </c>
      <c r="S5" s="46" t="s">
        <v>76</v>
      </c>
      <c r="T5" s="46" t="s">
        <v>77</v>
      </c>
      <c r="U5" s="47" t="s">
        <v>78</v>
      </c>
    </row>
    <row r="6" spans="1:21" ht="24.75" customHeight="1" x14ac:dyDescent="0.25">
      <c r="A6" s="54" t="s">
        <v>119</v>
      </c>
      <c r="B6" s="48">
        <v>492738.66</v>
      </c>
      <c r="C6" s="48">
        <v>345769.76999999996</v>
      </c>
      <c r="D6" s="48">
        <v>278619.67000000004</v>
      </c>
      <c r="E6" s="48">
        <v>146968.89000000001</v>
      </c>
      <c r="F6" s="48">
        <v>124002.2</v>
      </c>
      <c r="G6" s="48">
        <v>19273.110000000004</v>
      </c>
      <c r="H6" s="48">
        <v>13423.300000000001</v>
      </c>
      <c r="I6" s="48">
        <v>5849.81</v>
      </c>
      <c r="J6" s="48">
        <v>73075.429999999993</v>
      </c>
      <c r="K6" s="48">
        <v>51673.430000000008</v>
      </c>
      <c r="L6" s="48">
        <v>21402.000000000004</v>
      </c>
      <c r="M6" s="48">
        <v>126913.26999999999</v>
      </c>
      <c r="N6" s="48">
        <v>86997.18</v>
      </c>
      <c r="O6" s="48">
        <v>39916.090000000004</v>
      </c>
      <c r="P6" s="48">
        <v>260743.31000000003</v>
      </c>
      <c r="Q6" s="48">
        <v>182964.86999999997</v>
      </c>
      <c r="R6" s="48">
        <v>77778.439999999988</v>
      </c>
      <c r="S6" s="48">
        <v>12733.54</v>
      </c>
      <c r="T6" s="48">
        <v>10710.99</v>
      </c>
      <c r="U6" s="49">
        <v>2022.5500000000002</v>
      </c>
    </row>
    <row r="7" spans="1:21" x14ac:dyDescent="0.25">
      <c r="A7" s="56" t="s">
        <v>79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3"/>
    </row>
    <row r="8" spans="1:21" x14ac:dyDescent="0.25">
      <c r="A8" s="55" t="s">
        <v>120</v>
      </c>
      <c r="B8" s="50">
        <v>33030.769999999997</v>
      </c>
      <c r="C8" s="50">
        <v>26210.030000000002</v>
      </c>
      <c r="D8" s="50">
        <v>21295.120000000003</v>
      </c>
      <c r="E8" s="50">
        <v>6820.7400000000007</v>
      </c>
      <c r="F8" s="50">
        <v>5868.41</v>
      </c>
      <c r="G8" s="50">
        <v>1397.8100000000006</v>
      </c>
      <c r="H8" s="50">
        <v>1066.6800000000003</v>
      </c>
      <c r="I8" s="50">
        <v>331.13</v>
      </c>
      <c r="J8" s="50">
        <v>5465.8899999999994</v>
      </c>
      <c r="K8" s="50">
        <v>4178.8900000000003</v>
      </c>
      <c r="L8" s="50">
        <v>1287.0000000000002</v>
      </c>
      <c r="M8" s="50">
        <v>10111.499999999998</v>
      </c>
      <c r="N8" s="50">
        <v>7852.28</v>
      </c>
      <c r="O8" s="50">
        <v>2259.2200000000003</v>
      </c>
      <c r="P8" s="50">
        <v>15060.939999999997</v>
      </c>
      <c r="Q8" s="50">
        <v>12273.13</v>
      </c>
      <c r="R8" s="50">
        <v>2787.81</v>
      </c>
      <c r="S8" s="50">
        <v>994.62999999999988</v>
      </c>
      <c r="T8" s="50">
        <v>839.04999999999984</v>
      </c>
      <c r="U8" s="51">
        <v>155.57999999999998</v>
      </c>
    </row>
    <row r="9" spans="1:21" x14ac:dyDescent="0.25">
      <c r="A9" s="55" t="s">
        <v>121</v>
      </c>
      <c r="B9" s="50">
        <v>26787.279999999995</v>
      </c>
      <c r="C9" s="50">
        <v>18781.529999999992</v>
      </c>
      <c r="D9" s="50">
        <v>14796.470000000005</v>
      </c>
      <c r="E9" s="50">
        <v>8005.75</v>
      </c>
      <c r="F9" s="50">
        <v>6602.44</v>
      </c>
      <c r="G9" s="50">
        <v>866.00999999999988</v>
      </c>
      <c r="H9" s="50">
        <v>603.63</v>
      </c>
      <c r="I9" s="50">
        <v>262.38</v>
      </c>
      <c r="J9" s="50">
        <v>3476.3600000000006</v>
      </c>
      <c r="K9" s="50">
        <v>2351.81</v>
      </c>
      <c r="L9" s="50">
        <v>1124.5500000000004</v>
      </c>
      <c r="M9" s="50">
        <v>7950.0999999999995</v>
      </c>
      <c r="N9" s="50">
        <v>5100.4900000000016</v>
      </c>
      <c r="O9" s="50">
        <v>2849.61</v>
      </c>
      <c r="P9" s="50">
        <v>13985.249999999998</v>
      </c>
      <c r="Q9" s="50">
        <v>10289.99</v>
      </c>
      <c r="R9" s="50">
        <v>3695.26</v>
      </c>
      <c r="S9" s="50">
        <v>509.56000000000006</v>
      </c>
      <c r="T9" s="50">
        <v>435.61000000000007</v>
      </c>
      <c r="U9" s="51">
        <v>73.95</v>
      </c>
    </row>
    <row r="10" spans="1:21" x14ac:dyDescent="0.25">
      <c r="A10" s="55" t="s">
        <v>122</v>
      </c>
      <c r="B10" s="50">
        <v>29415.409999999996</v>
      </c>
      <c r="C10" s="50">
        <v>17451.61</v>
      </c>
      <c r="D10" s="50">
        <v>13602.710000000001</v>
      </c>
      <c r="E10" s="50">
        <v>11963.8</v>
      </c>
      <c r="F10" s="50">
        <v>9960.6799999999985</v>
      </c>
      <c r="G10" s="50">
        <v>892.12999999999977</v>
      </c>
      <c r="H10" s="50">
        <v>548.32999999999993</v>
      </c>
      <c r="I10" s="50">
        <v>343.79999999999995</v>
      </c>
      <c r="J10" s="50">
        <v>3680.5700000000006</v>
      </c>
      <c r="K10" s="50">
        <v>2227.3300000000004</v>
      </c>
      <c r="L10" s="50">
        <v>1453.24</v>
      </c>
      <c r="M10" s="50">
        <v>9032.619999999999</v>
      </c>
      <c r="N10" s="50">
        <v>4740.869999999999</v>
      </c>
      <c r="O10" s="50">
        <v>4291.75</v>
      </c>
      <c r="P10" s="50">
        <v>15227.150000000001</v>
      </c>
      <c r="Q10" s="50">
        <v>9448.6500000000015</v>
      </c>
      <c r="R10" s="50">
        <v>5778.5</v>
      </c>
      <c r="S10" s="50">
        <v>582.94000000000005</v>
      </c>
      <c r="T10" s="50">
        <v>486.43000000000006</v>
      </c>
      <c r="U10" s="51">
        <v>96.51</v>
      </c>
    </row>
    <row r="11" spans="1:21" x14ac:dyDescent="0.25">
      <c r="A11" s="55" t="s">
        <v>123</v>
      </c>
      <c r="B11" s="50">
        <v>12517.560000000001</v>
      </c>
      <c r="C11" s="50">
        <v>9688.8100000000013</v>
      </c>
      <c r="D11" s="50">
        <v>7647.3</v>
      </c>
      <c r="E11" s="50">
        <v>2828.75</v>
      </c>
      <c r="F11" s="50">
        <v>2342.7099999999996</v>
      </c>
      <c r="G11" s="50">
        <v>486.21000000000009</v>
      </c>
      <c r="H11" s="50">
        <v>347.95000000000005</v>
      </c>
      <c r="I11" s="50">
        <v>138.26</v>
      </c>
      <c r="J11" s="50">
        <v>1903.0199999999998</v>
      </c>
      <c r="K11" s="50">
        <v>1440.91</v>
      </c>
      <c r="L11" s="50">
        <v>462.10999999999996</v>
      </c>
      <c r="M11" s="50">
        <v>3781.48</v>
      </c>
      <c r="N11" s="50">
        <v>2777.43</v>
      </c>
      <c r="O11" s="50">
        <v>1004.0500000000002</v>
      </c>
      <c r="P11" s="50">
        <v>6104.6</v>
      </c>
      <c r="Q11" s="50">
        <v>4919.4699999999993</v>
      </c>
      <c r="R11" s="50">
        <v>1185.1299999999997</v>
      </c>
      <c r="S11" s="50">
        <v>242.24999999999997</v>
      </c>
      <c r="T11" s="50">
        <v>203.04999999999995</v>
      </c>
      <c r="U11" s="51">
        <v>39.200000000000003</v>
      </c>
    </row>
    <row r="12" spans="1:21" x14ac:dyDescent="0.25">
      <c r="A12" s="55" t="s">
        <v>124</v>
      </c>
      <c r="B12" s="50">
        <v>30596.090000000007</v>
      </c>
      <c r="C12" s="50">
        <v>21905.630000000008</v>
      </c>
      <c r="D12" s="50">
        <v>17851.12</v>
      </c>
      <c r="E12" s="50">
        <v>8690.4599999999991</v>
      </c>
      <c r="F12" s="50">
        <v>7481.8200000000006</v>
      </c>
      <c r="G12" s="50">
        <v>1081.0999999999999</v>
      </c>
      <c r="H12" s="50">
        <v>749.77</v>
      </c>
      <c r="I12" s="50">
        <v>331.32999999999993</v>
      </c>
      <c r="J12" s="50">
        <v>4384.6600000000008</v>
      </c>
      <c r="K12" s="50">
        <v>3217.2599999999998</v>
      </c>
      <c r="L12" s="50">
        <v>1167.4000000000003</v>
      </c>
      <c r="M12" s="50">
        <v>9172.010000000002</v>
      </c>
      <c r="N12" s="50">
        <v>6489.4099999999989</v>
      </c>
      <c r="O12" s="50">
        <v>2682.6</v>
      </c>
      <c r="P12" s="50">
        <v>15260.839999999998</v>
      </c>
      <c r="Q12" s="50">
        <v>10823.53</v>
      </c>
      <c r="R12" s="50">
        <v>4437.3099999999995</v>
      </c>
      <c r="S12" s="50">
        <v>697.4799999999999</v>
      </c>
      <c r="T12" s="50">
        <v>625.65999999999985</v>
      </c>
      <c r="U12" s="51">
        <v>71.819999999999993</v>
      </c>
    </row>
    <row r="13" spans="1:21" x14ac:dyDescent="0.25">
      <c r="A13" s="55" t="s">
        <v>125</v>
      </c>
      <c r="B13" s="50">
        <v>45644.800000000003</v>
      </c>
      <c r="C13" s="50">
        <v>26957.199999999997</v>
      </c>
      <c r="D13" s="50">
        <v>21335.139999999996</v>
      </c>
      <c r="E13" s="50">
        <v>18687.600000000002</v>
      </c>
      <c r="F13" s="50">
        <v>15612.94</v>
      </c>
      <c r="G13" s="50">
        <v>2002.9800000000005</v>
      </c>
      <c r="H13" s="50">
        <v>1175.9299999999998</v>
      </c>
      <c r="I13" s="50">
        <v>827.05000000000018</v>
      </c>
      <c r="J13" s="50">
        <v>6732.409999999998</v>
      </c>
      <c r="K13" s="50">
        <v>3881.2999999999993</v>
      </c>
      <c r="L13" s="50">
        <v>2851.11</v>
      </c>
      <c r="M13" s="50">
        <v>9325.2899999999991</v>
      </c>
      <c r="N13" s="50">
        <v>5560.5599999999995</v>
      </c>
      <c r="O13" s="50">
        <v>3764.7299999999996</v>
      </c>
      <c r="P13" s="50">
        <v>26486.480000000003</v>
      </c>
      <c r="Q13" s="50">
        <v>15473.190000000002</v>
      </c>
      <c r="R13" s="50">
        <v>11013.289999999999</v>
      </c>
      <c r="S13" s="50">
        <v>1097.6400000000001</v>
      </c>
      <c r="T13" s="50">
        <v>866.22</v>
      </c>
      <c r="U13" s="51">
        <v>231.42</v>
      </c>
    </row>
    <row r="14" spans="1:21" x14ac:dyDescent="0.25">
      <c r="A14" s="55" t="s">
        <v>126</v>
      </c>
      <c r="B14" s="50">
        <v>71444.509999999995</v>
      </c>
      <c r="C14" s="50">
        <v>51502.47</v>
      </c>
      <c r="D14" s="50">
        <v>42730.009999999995</v>
      </c>
      <c r="E14" s="50">
        <v>19942.04</v>
      </c>
      <c r="F14" s="50">
        <v>17127.830000000005</v>
      </c>
      <c r="G14" s="50">
        <v>3609.2299999999996</v>
      </c>
      <c r="H14" s="50">
        <v>2711.8099999999995</v>
      </c>
      <c r="I14" s="50">
        <v>897.42</v>
      </c>
      <c r="J14" s="50">
        <v>13203.9</v>
      </c>
      <c r="K14" s="50">
        <v>10090.700000000003</v>
      </c>
      <c r="L14" s="50">
        <v>3113.2000000000007</v>
      </c>
      <c r="M14" s="50">
        <v>18385.170000000002</v>
      </c>
      <c r="N14" s="50">
        <v>13531.54</v>
      </c>
      <c r="O14" s="50">
        <v>4853.63</v>
      </c>
      <c r="P14" s="50">
        <v>33181.379999999997</v>
      </c>
      <c r="Q14" s="50">
        <v>22532.190000000002</v>
      </c>
      <c r="R14" s="50">
        <v>10649.19</v>
      </c>
      <c r="S14" s="50">
        <v>3064.8300000000008</v>
      </c>
      <c r="T14" s="50">
        <v>2636.23</v>
      </c>
      <c r="U14" s="51">
        <v>428.59999999999997</v>
      </c>
    </row>
    <row r="15" spans="1:21" x14ac:dyDescent="0.25">
      <c r="A15" s="55" t="s">
        <v>127</v>
      </c>
      <c r="B15" s="50">
        <v>12272.709999999995</v>
      </c>
      <c r="C15" s="50">
        <v>8354.2800000000007</v>
      </c>
      <c r="D15" s="50">
        <v>6639.2799999999979</v>
      </c>
      <c r="E15" s="50">
        <v>3918.43</v>
      </c>
      <c r="F15" s="50">
        <v>3351.7</v>
      </c>
      <c r="G15" s="50">
        <v>388.89000000000004</v>
      </c>
      <c r="H15" s="50">
        <v>244.54000000000002</v>
      </c>
      <c r="I15" s="50">
        <v>144.35000000000002</v>
      </c>
      <c r="J15" s="50">
        <v>1564.6299999999997</v>
      </c>
      <c r="K15" s="50">
        <v>1027.1000000000001</v>
      </c>
      <c r="L15" s="50">
        <v>537.53000000000009</v>
      </c>
      <c r="M15" s="50">
        <v>2748.0100000000007</v>
      </c>
      <c r="N15" s="50">
        <v>1780.9599999999996</v>
      </c>
      <c r="O15" s="50">
        <v>967.05000000000007</v>
      </c>
      <c r="P15" s="50">
        <v>7413.6799999999994</v>
      </c>
      <c r="Q15" s="50">
        <v>5169.8099999999995</v>
      </c>
      <c r="R15" s="50">
        <v>2243.8700000000003</v>
      </c>
      <c r="S15" s="50">
        <v>157.5</v>
      </c>
      <c r="T15" s="50">
        <v>131.86999999999998</v>
      </c>
      <c r="U15" s="51">
        <v>25.63</v>
      </c>
    </row>
    <row r="16" spans="1:21" x14ac:dyDescent="0.25">
      <c r="A16" s="55" t="s">
        <v>128</v>
      </c>
      <c r="B16" s="50">
        <v>29750.819999999996</v>
      </c>
      <c r="C16" s="50">
        <v>16651.939999999999</v>
      </c>
      <c r="D16" s="50">
        <v>12559.300000000001</v>
      </c>
      <c r="E16" s="50">
        <v>13098.880000000001</v>
      </c>
      <c r="F16" s="50">
        <v>10581.64</v>
      </c>
      <c r="G16" s="50">
        <v>848.45</v>
      </c>
      <c r="H16" s="50">
        <v>467.26000000000005</v>
      </c>
      <c r="I16" s="50">
        <v>381.19000000000005</v>
      </c>
      <c r="J16" s="50">
        <v>3149.5699999999993</v>
      </c>
      <c r="K16" s="50">
        <v>1693.63</v>
      </c>
      <c r="L16" s="50">
        <v>1455.94</v>
      </c>
      <c r="M16" s="50">
        <v>6403.2199999999993</v>
      </c>
      <c r="N16" s="50">
        <v>3372.26</v>
      </c>
      <c r="O16" s="50">
        <v>3030.9599999999996</v>
      </c>
      <c r="P16" s="50">
        <v>18848.090000000007</v>
      </c>
      <c r="Q16" s="50">
        <v>10724.279999999999</v>
      </c>
      <c r="R16" s="50">
        <v>8123.8099999999995</v>
      </c>
      <c r="S16" s="50">
        <v>501.48999999999995</v>
      </c>
      <c r="T16" s="50">
        <v>394.51</v>
      </c>
      <c r="U16" s="51">
        <v>106.98</v>
      </c>
    </row>
    <row r="17" spans="1:21" x14ac:dyDescent="0.25">
      <c r="A17" s="55" t="s">
        <v>129</v>
      </c>
      <c r="B17" s="50">
        <v>15306.07</v>
      </c>
      <c r="C17" s="50">
        <v>11392.37</v>
      </c>
      <c r="D17" s="50">
        <v>9132.8300000000017</v>
      </c>
      <c r="E17" s="50">
        <v>3913.7</v>
      </c>
      <c r="F17" s="50">
        <v>3225.88</v>
      </c>
      <c r="G17" s="50">
        <v>495.7399999999999</v>
      </c>
      <c r="H17" s="50">
        <v>375.83999999999992</v>
      </c>
      <c r="I17" s="50">
        <v>119.9</v>
      </c>
      <c r="J17" s="50">
        <v>2030.8899999999999</v>
      </c>
      <c r="K17" s="50">
        <v>1535.46</v>
      </c>
      <c r="L17" s="50">
        <v>495.43000000000006</v>
      </c>
      <c r="M17" s="50">
        <v>3331</v>
      </c>
      <c r="N17" s="50">
        <v>2311.13</v>
      </c>
      <c r="O17" s="50">
        <v>1019.87</v>
      </c>
      <c r="P17" s="50">
        <v>9163.9600000000009</v>
      </c>
      <c r="Q17" s="50">
        <v>6900.62</v>
      </c>
      <c r="R17" s="50">
        <v>2263.3399999999992</v>
      </c>
      <c r="S17" s="50">
        <v>284.47999999999996</v>
      </c>
      <c r="T17" s="50">
        <v>269.32</v>
      </c>
      <c r="U17" s="51">
        <v>15.16</v>
      </c>
    </row>
    <row r="18" spans="1:21" x14ac:dyDescent="0.25">
      <c r="A18" s="55" t="s">
        <v>130</v>
      </c>
      <c r="B18" s="50">
        <v>30064.19</v>
      </c>
      <c r="C18" s="50">
        <v>21555.040000000001</v>
      </c>
      <c r="D18" s="50">
        <v>17483.989999999998</v>
      </c>
      <c r="E18" s="50">
        <v>8509.1500000000015</v>
      </c>
      <c r="F18" s="50">
        <v>7180.67</v>
      </c>
      <c r="G18" s="50">
        <v>1311.5799999999997</v>
      </c>
      <c r="H18" s="50">
        <v>892.06000000000017</v>
      </c>
      <c r="I18" s="50">
        <v>419.52</v>
      </c>
      <c r="J18" s="50">
        <v>4939.3700000000008</v>
      </c>
      <c r="K18" s="50">
        <v>3455.0699999999997</v>
      </c>
      <c r="L18" s="50">
        <v>1484.2999999999997</v>
      </c>
      <c r="M18" s="50">
        <v>6756.7799999999988</v>
      </c>
      <c r="N18" s="50">
        <v>4826.87</v>
      </c>
      <c r="O18" s="50">
        <v>1929.9099999999999</v>
      </c>
      <c r="P18" s="50">
        <v>16041.490000000002</v>
      </c>
      <c r="Q18" s="50">
        <v>11557.289999999997</v>
      </c>
      <c r="R18" s="50">
        <v>4484.1999999999989</v>
      </c>
      <c r="S18" s="50">
        <v>1014.9699999999999</v>
      </c>
      <c r="T18" s="50">
        <v>823.74999999999989</v>
      </c>
      <c r="U18" s="51">
        <v>191.22000000000006</v>
      </c>
    </row>
    <row r="19" spans="1:21" x14ac:dyDescent="0.25">
      <c r="A19" s="55" t="s">
        <v>131</v>
      </c>
      <c r="B19" s="50">
        <v>55328.869999999995</v>
      </c>
      <c r="C19" s="50">
        <v>45179.889999999992</v>
      </c>
      <c r="D19" s="50">
        <v>37338.430000000015</v>
      </c>
      <c r="E19" s="50">
        <v>10148.979999999996</v>
      </c>
      <c r="F19" s="50">
        <v>8803.5500000000011</v>
      </c>
      <c r="G19" s="50">
        <v>1964.0800000000002</v>
      </c>
      <c r="H19" s="50">
        <v>1562.9600000000003</v>
      </c>
      <c r="I19" s="50">
        <v>401.12</v>
      </c>
      <c r="J19" s="50">
        <v>7392.4400000000005</v>
      </c>
      <c r="K19" s="50">
        <v>6027.55</v>
      </c>
      <c r="L19" s="50">
        <v>1364.8899999999999</v>
      </c>
      <c r="M19" s="50">
        <v>12269.46</v>
      </c>
      <c r="N19" s="50">
        <v>9974.8699999999972</v>
      </c>
      <c r="O19" s="50">
        <v>2294.5900000000006</v>
      </c>
      <c r="P19" s="50">
        <v>32589.520000000008</v>
      </c>
      <c r="Q19" s="50">
        <v>26595.400000000005</v>
      </c>
      <c r="R19" s="50">
        <v>5994.12</v>
      </c>
      <c r="S19" s="50">
        <v>1113.3699999999999</v>
      </c>
      <c r="T19" s="50">
        <v>1019.1099999999999</v>
      </c>
      <c r="U19" s="51">
        <v>94.259999999999991</v>
      </c>
    </row>
    <row r="20" spans="1:21" x14ac:dyDescent="0.25">
      <c r="A20" s="55" t="s">
        <v>132</v>
      </c>
      <c r="B20" s="50">
        <v>16024.39</v>
      </c>
      <c r="C20" s="50">
        <v>9372.6999999999989</v>
      </c>
      <c r="D20" s="50">
        <v>7347.6400000000012</v>
      </c>
      <c r="E20" s="50">
        <v>6651.69</v>
      </c>
      <c r="F20" s="50">
        <v>5717.55</v>
      </c>
      <c r="G20" s="50">
        <v>481.96000000000004</v>
      </c>
      <c r="H20" s="50">
        <v>249.35999999999999</v>
      </c>
      <c r="I20" s="50">
        <v>232.6</v>
      </c>
      <c r="J20" s="50">
        <v>1661.5300000000007</v>
      </c>
      <c r="K20" s="50">
        <v>918.17000000000007</v>
      </c>
      <c r="L20" s="50">
        <v>743.36000000000013</v>
      </c>
      <c r="M20" s="50">
        <v>3194.95</v>
      </c>
      <c r="N20" s="50">
        <v>1720.4500000000003</v>
      </c>
      <c r="O20" s="50">
        <v>1474.5</v>
      </c>
      <c r="P20" s="50">
        <v>10289.26</v>
      </c>
      <c r="Q20" s="50">
        <v>6176.5199999999995</v>
      </c>
      <c r="R20" s="50">
        <v>4112.74</v>
      </c>
      <c r="S20" s="50">
        <v>396.69</v>
      </c>
      <c r="T20" s="50">
        <v>308.2</v>
      </c>
      <c r="U20" s="51">
        <v>88.490000000000009</v>
      </c>
    </row>
    <row r="21" spans="1:21" x14ac:dyDescent="0.25">
      <c r="A21" s="55" t="s">
        <v>133</v>
      </c>
      <c r="B21" s="50">
        <v>18222.400000000001</v>
      </c>
      <c r="C21" s="50">
        <v>13142.91</v>
      </c>
      <c r="D21" s="50">
        <v>10473.949999999999</v>
      </c>
      <c r="E21" s="50">
        <v>5079.49</v>
      </c>
      <c r="F21" s="50">
        <v>4233.95</v>
      </c>
      <c r="G21" s="50">
        <v>603.4</v>
      </c>
      <c r="H21" s="50">
        <v>454.08</v>
      </c>
      <c r="I21" s="50">
        <v>149.32000000000002</v>
      </c>
      <c r="J21" s="50">
        <v>2418.6</v>
      </c>
      <c r="K21" s="50">
        <v>1723.39</v>
      </c>
      <c r="L21" s="50">
        <v>695.20999999999992</v>
      </c>
      <c r="M21" s="50">
        <v>4000.1800000000003</v>
      </c>
      <c r="N21" s="50">
        <v>2649.9700000000012</v>
      </c>
      <c r="O21" s="50">
        <v>1350.21</v>
      </c>
      <c r="P21" s="50">
        <v>10794.350000000002</v>
      </c>
      <c r="Q21" s="50">
        <v>7968.22</v>
      </c>
      <c r="R21" s="50">
        <v>2826.13</v>
      </c>
      <c r="S21" s="50">
        <v>405.86999999999995</v>
      </c>
      <c r="T21" s="50">
        <v>347.25</v>
      </c>
      <c r="U21" s="51">
        <v>58.61999999999999</v>
      </c>
    </row>
    <row r="22" spans="1:21" x14ac:dyDescent="0.25">
      <c r="A22" s="55" t="s">
        <v>134</v>
      </c>
      <c r="B22" s="50">
        <v>45976.989999999976</v>
      </c>
      <c r="C22" s="50">
        <v>31243.000000000007</v>
      </c>
      <c r="D22" s="50">
        <v>25170.350000000002</v>
      </c>
      <c r="E22" s="50">
        <v>14733.99</v>
      </c>
      <c r="F22" s="50">
        <v>12577.249999999996</v>
      </c>
      <c r="G22" s="50">
        <v>2072.67</v>
      </c>
      <c r="H22" s="50">
        <v>1378.1599999999999</v>
      </c>
      <c r="I22" s="50">
        <v>694.51</v>
      </c>
      <c r="J22" s="50">
        <v>7777.0600000000013</v>
      </c>
      <c r="K22" s="50">
        <v>5281.6500000000005</v>
      </c>
      <c r="L22" s="50">
        <v>2495.4100000000003</v>
      </c>
      <c r="M22" s="50">
        <v>14402.37</v>
      </c>
      <c r="N22" s="50">
        <v>9560.369999999999</v>
      </c>
      <c r="O22" s="50">
        <v>4841.9999999999991</v>
      </c>
      <c r="P22" s="50">
        <v>20644.150000000001</v>
      </c>
      <c r="Q22" s="50">
        <v>14162.529999999999</v>
      </c>
      <c r="R22" s="50">
        <v>6481.62</v>
      </c>
      <c r="S22" s="50">
        <v>1080.74</v>
      </c>
      <c r="T22" s="50">
        <v>860.29</v>
      </c>
      <c r="U22" s="51">
        <v>220.45000000000002</v>
      </c>
    </row>
    <row r="23" spans="1:21" x14ac:dyDescent="0.25">
      <c r="A23" s="55" t="s">
        <v>135</v>
      </c>
      <c r="B23" s="50">
        <v>20355.799999999996</v>
      </c>
      <c r="C23" s="50">
        <v>16380.36</v>
      </c>
      <c r="D23" s="50">
        <v>13216.03</v>
      </c>
      <c r="E23" s="50">
        <v>3975.4400000000005</v>
      </c>
      <c r="F23" s="50">
        <v>3333.18</v>
      </c>
      <c r="G23" s="50">
        <v>770.87</v>
      </c>
      <c r="H23" s="50">
        <v>594.93999999999994</v>
      </c>
      <c r="I23" s="50">
        <v>175.93</v>
      </c>
      <c r="J23" s="50">
        <v>3294.53</v>
      </c>
      <c r="K23" s="50">
        <v>2623.2100000000009</v>
      </c>
      <c r="L23" s="50">
        <v>671.32</v>
      </c>
      <c r="M23" s="50">
        <v>6049.1299999999992</v>
      </c>
      <c r="N23" s="50">
        <v>4747.72</v>
      </c>
      <c r="O23" s="50">
        <v>1301.4100000000003</v>
      </c>
      <c r="P23" s="50">
        <v>9652.1700000000019</v>
      </c>
      <c r="Q23" s="50">
        <v>7950.0500000000011</v>
      </c>
      <c r="R23" s="50">
        <v>1702.1200000000001</v>
      </c>
      <c r="S23" s="50">
        <v>589.10000000000014</v>
      </c>
      <c r="T23" s="50">
        <v>464.44000000000005</v>
      </c>
      <c r="U23" s="51">
        <v>124.66</v>
      </c>
    </row>
    <row r="24" spans="1:21" x14ac:dyDescent="0.25">
      <c r="A24" s="79" t="s">
        <v>80</v>
      </c>
    </row>
    <row r="25" spans="1:21" x14ac:dyDescent="0.25">
      <c r="A25" s="80" t="s">
        <v>81</v>
      </c>
    </row>
  </sheetData>
  <mergeCells count="8">
    <mergeCell ref="S3:U4"/>
    <mergeCell ref="A3:A5"/>
    <mergeCell ref="B3:F4"/>
    <mergeCell ref="G4:I4"/>
    <mergeCell ref="J4:L4"/>
    <mergeCell ref="M4:O4"/>
    <mergeCell ref="P4:R4"/>
    <mergeCell ref="G3:R3"/>
  </mergeCells>
  <pageMargins left="0.11811023622047245" right="0.11811023622047245" top="0.74803149606299213" bottom="0.74803149606299213" header="0.31496062992125984" footer="0.31496062992125984"/>
  <pageSetup paperSize="9" scale="61" fitToHeight="0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3</vt:i4>
      </vt:variant>
    </vt:vector>
  </HeadingPairs>
  <TitlesOfParts>
    <vt:vector size="7" baseType="lpstr">
      <vt:lpstr>Tabl. VIII.1</vt:lpstr>
      <vt:lpstr>Tabl. VIII.2</vt:lpstr>
      <vt:lpstr>Tabl. VIII.3</vt:lpstr>
      <vt:lpstr>Tabl. VIII.4</vt:lpstr>
      <vt:lpstr>'Tabl. VIII.1'!Tytuły_wydruku</vt:lpstr>
      <vt:lpstr>'Tabl. VIII.2'!Tytuły_wydruku</vt:lpstr>
      <vt:lpstr>'Tabl. VIII.3'!Tytuły_wydruku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Wąsikowska Agnieszka</dc:creator>
  <cp:lastModifiedBy>Brzezińska Beata</cp:lastModifiedBy>
  <cp:lastPrinted>2013-08-01T07:28:01Z</cp:lastPrinted>
  <dcterms:created xsi:type="dcterms:W3CDTF">2013-07-16T06:06:04Z</dcterms:created>
  <dcterms:modified xsi:type="dcterms:W3CDTF">2015-12-08T10:59:01Z</dcterms:modified>
</cp:coreProperties>
</file>